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Re[2] rozpočet - 201805300912281\"/>
    </mc:Choice>
  </mc:AlternateContent>
  <bookViews>
    <workbookView xWindow="0" yWindow="0" windowWidth="1950" windowHeight="0" activeTab="2"/>
  </bookViews>
  <sheets>
    <sheet name="Rekapitulace stavby" sheetId="1" r:id="rId1"/>
    <sheet name="1 - Oplocení a stínící kc..." sheetId="2" r:id="rId2"/>
    <sheet name="3 - Zahradní domek" sheetId="4" r:id="rId3"/>
    <sheet name="4 - Vedlejší náklady" sheetId="5" r:id="rId4"/>
    <sheet name="Pokyny pro vyplnění" sheetId="6" r:id="rId5"/>
  </sheets>
  <definedNames>
    <definedName name="_xlnm._FilterDatabase" localSheetId="1" hidden="1">'1 - Oplocení a stínící kc...'!$C$82:$K$109</definedName>
    <definedName name="_xlnm._FilterDatabase" localSheetId="2" hidden="1">'3 - Zahradní domek'!$C$86:$K$154</definedName>
    <definedName name="_xlnm._FilterDatabase" localSheetId="3" hidden="1">'4 - Vedlejší náklady'!$C$81:$K$93</definedName>
    <definedName name="_xlnm.Print_Titles" localSheetId="1">'1 - Oplocení a stínící kc...'!$82:$82</definedName>
    <definedName name="_xlnm.Print_Titles" localSheetId="2">'3 - Zahradní domek'!$86:$86</definedName>
    <definedName name="_xlnm.Print_Titles" localSheetId="3">'4 - Vedlejší náklady'!$81:$81</definedName>
    <definedName name="_xlnm.Print_Titles" localSheetId="0">'Rekapitulace stavby'!$49:$49</definedName>
    <definedName name="_xlnm.Print_Area" localSheetId="1">'1 - Oplocení a stínící kc...'!$C$4:$J$36,'1 - Oplocení a stínící kc...'!$C$42:$J$64,'1 - Oplocení a stínící kc...'!$C$70:$K$109</definedName>
    <definedName name="_xlnm.Print_Area" localSheetId="2">'3 - Zahradní domek'!$C$4:$J$36,'3 - Zahradní domek'!$C$42:$J$68,'3 - Zahradní domek'!$C$74:$K$154</definedName>
    <definedName name="_xlnm.Print_Area" localSheetId="3">'4 - Vedlejší náklady'!$C$4:$J$36,'4 - Vedlejší náklady'!$C$42:$J$63,'4 - Vedlejší náklady'!$C$69:$K$93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52511"/>
</workbook>
</file>

<file path=xl/calcChain.xml><?xml version="1.0" encoding="utf-8"?>
<calcChain xmlns="http://schemas.openxmlformats.org/spreadsheetml/2006/main">
  <c r="J85" i="5" l="1"/>
  <c r="BK93" i="5"/>
  <c r="BK91" i="5"/>
  <c r="BK89" i="5"/>
  <c r="BK87" i="5"/>
  <c r="BK86" i="5" s="1"/>
  <c r="BK85" i="5"/>
  <c r="T87" i="5" l="1"/>
  <c r="J87" i="5"/>
  <c r="J93" i="5"/>
  <c r="R87" i="5"/>
  <c r="BI87" i="5"/>
  <c r="AY54" i="1" l="1"/>
  <c r="AX54" i="1"/>
  <c r="BI93" i="5"/>
  <c r="BH93" i="5"/>
  <c r="BG93" i="5"/>
  <c r="BF93" i="5"/>
  <c r="T93" i="5"/>
  <c r="T92" i="5"/>
  <c r="R93" i="5"/>
  <c r="R92" i="5" s="1"/>
  <c r="P93" i="5"/>
  <c r="P92" i="5" s="1"/>
  <c r="BK92" i="5"/>
  <c r="BE93" i="5"/>
  <c r="BI91" i="5"/>
  <c r="BH91" i="5"/>
  <c r="BG91" i="5"/>
  <c r="BF91" i="5"/>
  <c r="T91" i="5"/>
  <c r="T90" i="5" s="1"/>
  <c r="R91" i="5"/>
  <c r="R90" i="5" s="1"/>
  <c r="P91" i="5"/>
  <c r="P90" i="5"/>
  <c r="J91" i="5"/>
  <c r="BI89" i="5"/>
  <c r="BH89" i="5"/>
  <c r="BG89" i="5"/>
  <c r="BF89" i="5"/>
  <c r="T89" i="5"/>
  <c r="T88" i="5" s="1"/>
  <c r="R89" i="5"/>
  <c r="R88" i="5" s="1"/>
  <c r="P89" i="5"/>
  <c r="P88" i="5" s="1"/>
  <c r="J89" i="5"/>
  <c r="BH87" i="5"/>
  <c r="BG87" i="5"/>
  <c r="BF87" i="5"/>
  <c r="T86" i="5"/>
  <c r="R86" i="5"/>
  <c r="P87" i="5"/>
  <c r="P86" i="5" s="1"/>
  <c r="BE87" i="5"/>
  <c r="BI85" i="5"/>
  <c r="BH85" i="5"/>
  <c r="BG85" i="5"/>
  <c r="BF85" i="5"/>
  <c r="T85" i="5"/>
  <c r="T84" i="5" s="1"/>
  <c r="R85" i="5"/>
  <c r="R84" i="5" s="1"/>
  <c r="P85" i="5"/>
  <c r="P84" i="5" s="1"/>
  <c r="BE85" i="5"/>
  <c r="J78" i="5"/>
  <c r="F78" i="5"/>
  <c r="F76" i="5"/>
  <c r="E74" i="5"/>
  <c r="J51" i="5"/>
  <c r="F51" i="5"/>
  <c r="F49" i="5"/>
  <c r="E47" i="5"/>
  <c r="J18" i="5"/>
  <c r="E18" i="5"/>
  <c r="F79" i="5" s="1"/>
  <c r="J17" i="5"/>
  <c r="J12" i="5"/>
  <c r="J76" i="5" s="1"/>
  <c r="E7" i="5"/>
  <c r="AY53" i="1"/>
  <c r="AX53" i="1"/>
  <c r="BI154" i="4"/>
  <c r="BH154" i="4"/>
  <c r="BG154" i="4"/>
  <c r="BF154" i="4"/>
  <c r="T154" i="4"/>
  <c r="R154" i="4"/>
  <c r="P154" i="4"/>
  <c r="BK154" i="4"/>
  <c r="J154" i="4"/>
  <c r="BE154" i="4" s="1"/>
  <c r="BI153" i="4"/>
  <c r="BH153" i="4"/>
  <c r="BG153" i="4"/>
  <c r="BF153" i="4"/>
  <c r="T153" i="4"/>
  <c r="R153" i="4"/>
  <c r="R151" i="4" s="1"/>
  <c r="P153" i="4"/>
  <c r="BK153" i="4"/>
  <c r="J153" i="4"/>
  <c r="BE153" i="4"/>
  <c r="BI152" i="4"/>
  <c r="BH152" i="4"/>
  <c r="BG152" i="4"/>
  <c r="BF152" i="4"/>
  <c r="T152" i="4"/>
  <c r="R152" i="4"/>
  <c r="P152" i="4"/>
  <c r="P151" i="4" s="1"/>
  <c r="BK152" i="4"/>
  <c r="J152" i="4"/>
  <c r="BE152" i="4"/>
  <c r="BI150" i="4"/>
  <c r="BH150" i="4"/>
  <c r="BG150" i="4"/>
  <c r="BF150" i="4"/>
  <c r="T150" i="4"/>
  <c r="R150" i="4"/>
  <c r="P150" i="4"/>
  <c r="BK150" i="4"/>
  <c r="J150" i="4"/>
  <c r="BE150" i="4" s="1"/>
  <c r="BI149" i="4"/>
  <c r="BH149" i="4"/>
  <c r="BG149" i="4"/>
  <c r="BF149" i="4"/>
  <c r="T149" i="4"/>
  <c r="R149" i="4"/>
  <c r="P149" i="4"/>
  <c r="BK149" i="4"/>
  <c r="J149" i="4"/>
  <c r="BE149" i="4" s="1"/>
  <c r="BI148" i="4"/>
  <c r="BH148" i="4"/>
  <c r="BG148" i="4"/>
  <c r="BF148" i="4"/>
  <c r="T148" i="4"/>
  <c r="R148" i="4"/>
  <c r="R147" i="4"/>
  <c r="P148" i="4"/>
  <c r="P147" i="4" s="1"/>
  <c r="BK148" i="4"/>
  <c r="J148" i="4"/>
  <c r="BE148" i="4" s="1"/>
  <c r="BI146" i="4"/>
  <c r="BH146" i="4"/>
  <c r="BG146" i="4"/>
  <c r="BF146" i="4"/>
  <c r="T146" i="4"/>
  <c r="R146" i="4"/>
  <c r="P146" i="4"/>
  <c r="BK146" i="4"/>
  <c r="J146" i="4"/>
  <c r="BE146" i="4" s="1"/>
  <c r="BI145" i="4"/>
  <c r="BH145" i="4"/>
  <c r="BG145" i="4"/>
  <c r="BF145" i="4"/>
  <c r="T145" i="4"/>
  <c r="R145" i="4"/>
  <c r="P145" i="4"/>
  <c r="BK145" i="4"/>
  <c r="J145" i="4"/>
  <c r="BE145" i="4"/>
  <c r="BI144" i="4"/>
  <c r="BH144" i="4"/>
  <c r="BG144" i="4"/>
  <c r="BF144" i="4"/>
  <c r="T144" i="4"/>
  <c r="R144" i="4"/>
  <c r="P144" i="4"/>
  <c r="BK144" i="4"/>
  <c r="J144" i="4"/>
  <c r="BE144" i="4" s="1"/>
  <c r="BI143" i="4"/>
  <c r="BH143" i="4"/>
  <c r="BG143" i="4"/>
  <c r="BF143" i="4"/>
  <c r="T143" i="4"/>
  <c r="R143" i="4"/>
  <c r="P143" i="4"/>
  <c r="BK143" i="4"/>
  <c r="J143" i="4"/>
  <c r="BE143" i="4"/>
  <c r="BI142" i="4"/>
  <c r="BH142" i="4"/>
  <c r="BG142" i="4"/>
  <c r="BF142" i="4"/>
  <c r="T142" i="4"/>
  <c r="R142" i="4"/>
  <c r="P142" i="4"/>
  <c r="BK142" i="4"/>
  <c r="J142" i="4"/>
  <c r="BE142" i="4" s="1"/>
  <c r="BI141" i="4"/>
  <c r="BH141" i="4"/>
  <c r="BG141" i="4"/>
  <c r="BF141" i="4"/>
  <c r="T141" i="4"/>
  <c r="T140" i="4" s="1"/>
  <c r="R141" i="4"/>
  <c r="P141" i="4"/>
  <c r="BK141" i="4"/>
  <c r="J141" i="4"/>
  <c r="BE141" i="4" s="1"/>
  <c r="BI139" i="4"/>
  <c r="BH139" i="4"/>
  <c r="BG139" i="4"/>
  <c r="BF139" i="4"/>
  <c r="T139" i="4"/>
  <c r="R139" i="4"/>
  <c r="P139" i="4"/>
  <c r="BK139" i="4"/>
  <c r="J139" i="4"/>
  <c r="BE139" i="4" s="1"/>
  <c r="BI138" i="4"/>
  <c r="BH138" i="4"/>
  <c r="BG138" i="4"/>
  <c r="BF138" i="4"/>
  <c r="T138" i="4"/>
  <c r="R138" i="4"/>
  <c r="P138" i="4"/>
  <c r="BK138" i="4"/>
  <c r="J138" i="4"/>
  <c r="BE138" i="4" s="1"/>
  <c r="BI137" i="4"/>
  <c r="BH137" i="4"/>
  <c r="BG137" i="4"/>
  <c r="BF137" i="4"/>
  <c r="T137" i="4"/>
  <c r="R137" i="4"/>
  <c r="P137" i="4"/>
  <c r="BK137" i="4"/>
  <c r="J137" i="4"/>
  <c r="BE137" i="4" s="1"/>
  <c r="BI136" i="4"/>
  <c r="BH136" i="4"/>
  <c r="BG136" i="4"/>
  <c r="BF136" i="4"/>
  <c r="T136" i="4"/>
  <c r="R136" i="4"/>
  <c r="P136" i="4"/>
  <c r="BK136" i="4"/>
  <c r="J136" i="4"/>
  <c r="BE136" i="4" s="1"/>
  <c r="BI135" i="4"/>
  <c r="BH135" i="4"/>
  <c r="BG135" i="4"/>
  <c r="BF135" i="4"/>
  <c r="T135" i="4"/>
  <c r="R135" i="4"/>
  <c r="P135" i="4"/>
  <c r="BK135" i="4"/>
  <c r="J135" i="4"/>
  <c r="BE135" i="4"/>
  <c r="BI134" i="4"/>
  <c r="BH134" i="4"/>
  <c r="BG134" i="4"/>
  <c r="BF134" i="4"/>
  <c r="T134" i="4"/>
  <c r="R134" i="4"/>
  <c r="P134" i="4"/>
  <c r="BK134" i="4"/>
  <c r="J134" i="4"/>
  <c r="BE134" i="4" s="1"/>
  <c r="BI133" i="4"/>
  <c r="BH133" i="4"/>
  <c r="BG133" i="4"/>
  <c r="BF133" i="4"/>
  <c r="T133" i="4"/>
  <c r="R133" i="4"/>
  <c r="P133" i="4"/>
  <c r="BK133" i="4"/>
  <c r="J133" i="4"/>
  <c r="BE133" i="4"/>
  <c r="BI132" i="4"/>
  <c r="BH132" i="4"/>
  <c r="BG132" i="4"/>
  <c r="BF132" i="4"/>
  <c r="T132" i="4"/>
  <c r="R132" i="4"/>
  <c r="P132" i="4"/>
  <c r="BK132" i="4"/>
  <c r="J132" i="4"/>
  <c r="BE132" i="4" s="1"/>
  <c r="BI131" i="4"/>
  <c r="BH131" i="4"/>
  <c r="BG131" i="4"/>
  <c r="BF131" i="4"/>
  <c r="T131" i="4"/>
  <c r="R131" i="4"/>
  <c r="P131" i="4"/>
  <c r="BK131" i="4"/>
  <c r="J131" i="4"/>
  <c r="BE131" i="4" s="1"/>
  <c r="BI130" i="4"/>
  <c r="BH130" i="4"/>
  <c r="BG130" i="4"/>
  <c r="BF130" i="4"/>
  <c r="T130" i="4"/>
  <c r="R130" i="4"/>
  <c r="P130" i="4"/>
  <c r="BK130" i="4"/>
  <c r="J130" i="4"/>
  <c r="BE130" i="4" s="1"/>
  <c r="BI129" i="4"/>
  <c r="BH129" i="4"/>
  <c r="BG129" i="4"/>
  <c r="BF129" i="4"/>
  <c r="T129" i="4"/>
  <c r="R129" i="4"/>
  <c r="P129" i="4"/>
  <c r="BK129" i="4"/>
  <c r="J129" i="4"/>
  <c r="BE129" i="4" s="1"/>
  <c r="BI128" i="4"/>
  <c r="BH128" i="4"/>
  <c r="BG128" i="4"/>
  <c r="BF128" i="4"/>
  <c r="T128" i="4"/>
  <c r="R128" i="4"/>
  <c r="P128" i="4"/>
  <c r="BK128" i="4"/>
  <c r="J128" i="4"/>
  <c r="BE128" i="4" s="1"/>
  <c r="BI127" i="4"/>
  <c r="BH127" i="4"/>
  <c r="BG127" i="4"/>
  <c r="BF127" i="4"/>
  <c r="T127" i="4"/>
  <c r="R127" i="4"/>
  <c r="P127" i="4"/>
  <c r="BK127" i="4"/>
  <c r="J127" i="4"/>
  <c r="BE127" i="4" s="1"/>
  <c r="BI126" i="4"/>
  <c r="BH126" i="4"/>
  <c r="BG126" i="4"/>
  <c r="BF126" i="4"/>
  <c r="T126" i="4"/>
  <c r="R126" i="4"/>
  <c r="P126" i="4"/>
  <c r="BK126" i="4"/>
  <c r="J126" i="4"/>
  <c r="BE126" i="4" s="1"/>
  <c r="BI125" i="4"/>
  <c r="BH125" i="4"/>
  <c r="BG125" i="4"/>
  <c r="BF125" i="4"/>
  <c r="T125" i="4"/>
  <c r="R125" i="4"/>
  <c r="R109" i="4" s="1"/>
  <c r="P125" i="4"/>
  <c r="BK125" i="4"/>
  <c r="J125" i="4"/>
  <c r="BE125" i="4"/>
  <c r="BI124" i="4"/>
  <c r="BH124" i="4"/>
  <c r="BG124" i="4"/>
  <c r="BF124" i="4"/>
  <c r="T124" i="4"/>
  <c r="R124" i="4"/>
  <c r="P124" i="4"/>
  <c r="BK124" i="4"/>
  <c r="J124" i="4"/>
  <c r="BE124" i="4" s="1"/>
  <c r="BI123" i="4"/>
  <c r="BH123" i="4"/>
  <c r="BG123" i="4"/>
  <c r="BF123" i="4"/>
  <c r="T123" i="4"/>
  <c r="R123" i="4"/>
  <c r="P123" i="4"/>
  <c r="BK123" i="4"/>
  <c r="J123" i="4"/>
  <c r="BE123" i="4" s="1"/>
  <c r="BI122" i="4"/>
  <c r="BH122" i="4"/>
  <c r="BG122" i="4"/>
  <c r="BF122" i="4"/>
  <c r="T122" i="4"/>
  <c r="R122" i="4"/>
  <c r="P122" i="4"/>
  <c r="BK122" i="4"/>
  <c r="J122" i="4"/>
  <c r="BE122" i="4" s="1"/>
  <c r="BI121" i="4"/>
  <c r="BH121" i="4"/>
  <c r="BG121" i="4"/>
  <c r="BF121" i="4"/>
  <c r="T121" i="4"/>
  <c r="R121" i="4"/>
  <c r="P121" i="4"/>
  <c r="BK121" i="4"/>
  <c r="J121" i="4"/>
  <c r="BE121" i="4" s="1"/>
  <c r="BI120" i="4"/>
  <c r="BH120" i="4"/>
  <c r="BG120" i="4"/>
  <c r="BF120" i="4"/>
  <c r="T120" i="4"/>
  <c r="R120" i="4"/>
  <c r="P120" i="4"/>
  <c r="BK120" i="4"/>
  <c r="J120" i="4"/>
  <c r="BE120" i="4"/>
  <c r="BI119" i="4"/>
  <c r="BH119" i="4"/>
  <c r="BG119" i="4"/>
  <c r="BF119" i="4"/>
  <c r="T119" i="4"/>
  <c r="R119" i="4"/>
  <c r="P119" i="4"/>
  <c r="BK119" i="4"/>
  <c r="J119" i="4"/>
  <c r="BE119" i="4" s="1"/>
  <c r="BI118" i="4"/>
  <c r="BH118" i="4"/>
  <c r="BG118" i="4"/>
  <c r="BF118" i="4"/>
  <c r="T118" i="4"/>
  <c r="R118" i="4"/>
  <c r="P118" i="4"/>
  <c r="BK118" i="4"/>
  <c r="J118" i="4"/>
  <c r="BE118" i="4"/>
  <c r="BI117" i="4"/>
  <c r="BH117" i="4"/>
  <c r="BG117" i="4"/>
  <c r="BF117" i="4"/>
  <c r="T117" i="4"/>
  <c r="R117" i="4"/>
  <c r="P117" i="4"/>
  <c r="BK117" i="4"/>
  <c r="J117" i="4"/>
  <c r="BE117" i="4" s="1"/>
  <c r="BI116" i="4"/>
  <c r="BH116" i="4"/>
  <c r="BG116" i="4"/>
  <c r="BF116" i="4"/>
  <c r="T116" i="4"/>
  <c r="R116" i="4"/>
  <c r="P116" i="4"/>
  <c r="BK116" i="4"/>
  <c r="J116" i="4"/>
  <c r="BE116" i="4"/>
  <c r="BI115" i="4"/>
  <c r="BH115" i="4"/>
  <c r="BG115" i="4"/>
  <c r="BF115" i="4"/>
  <c r="T115" i="4"/>
  <c r="R115" i="4"/>
  <c r="P115" i="4"/>
  <c r="BK115" i="4"/>
  <c r="J115" i="4"/>
  <c r="BE115" i="4" s="1"/>
  <c r="BI114" i="4"/>
  <c r="BH114" i="4"/>
  <c r="BG114" i="4"/>
  <c r="BF114" i="4"/>
  <c r="T114" i="4"/>
  <c r="R114" i="4"/>
  <c r="P114" i="4"/>
  <c r="BK114" i="4"/>
  <c r="J114" i="4"/>
  <c r="BE114" i="4"/>
  <c r="BI113" i="4"/>
  <c r="BH113" i="4"/>
  <c r="BG113" i="4"/>
  <c r="BF113" i="4"/>
  <c r="T113" i="4"/>
  <c r="R113" i="4"/>
  <c r="P113" i="4"/>
  <c r="BK113" i="4"/>
  <c r="J113" i="4"/>
  <c r="BE113" i="4" s="1"/>
  <c r="BI112" i="4"/>
  <c r="BH112" i="4"/>
  <c r="BG112" i="4"/>
  <c r="BF112" i="4"/>
  <c r="T112" i="4"/>
  <c r="R112" i="4"/>
  <c r="P112" i="4"/>
  <c r="BK112" i="4"/>
  <c r="J112" i="4"/>
  <c r="BE112" i="4" s="1"/>
  <c r="BI111" i="4"/>
  <c r="BH111" i="4"/>
  <c r="BG111" i="4"/>
  <c r="BF111" i="4"/>
  <c r="T111" i="4"/>
  <c r="R111" i="4"/>
  <c r="P111" i="4"/>
  <c r="BK111" i="4"/>
  <c r="J111" i="4"/>
  <c r="BE111" i="4" s="1"/>
  <c r="BI110" i="4"/>
  <c r="BH110" i="4"/>
  <c r="BG110" i="4"/>
  <c r="BF110" i="4"/>
  <c r="T110" i="4"/>
  <c r="R110" i="4"/>
  <c r="P110" i="4"/>
  <c r="BK110" i="4"/>
  <c r="J110" i="4"/>
  <c r="BE110" i="4"/>
  <c r="BI108" i="4"/>
  <c r="BH108" i="4"/>
  <c r="BG108" i="4"/>
  <c r="BF108" i="4"/>
  <c r="T108" i="4"/>
  <c r="R108" i="4"/>
  <c r="P108" i="4"/>
  <c r="BK108" i="4"/>
  <c r="J108" i="4"/>
  <c r="BE108" i="4" s="1"/>
  <c r="BI107" i="4"/>
  <c r="BH107" i="4"/>
  <c r="BG107" i="4"/>
  <c r="BF107" i="4"/>
  <c r="T107" i="4"/>
  <c r="R107" i="4"/>
  <c r="P107" i="4"/>
  <c r="BK107" i="4"/>
  <c r="J107" i="4"/>
  <c r="BE107" i="4" s="1"/>
  <c r="BI106" i="4"/>
  <c r="BH106" i="4"/>
  <c r="BG106" i="4"/>
  <c r="BF106" i="4"/>
  <c r="T106" i="4"/>
  <c r="R106" i="4"/>
  <c r="P106" i="4"/>
  <c r="BK106" i="4"/>
  <c r="J106" i="4"/>
  <c r="BE106" i="4" s="1"/>
  <c r="BI105" i="4"/>
  <c r="BH105" i="4"/>
  <c r="BG105" i="4"/>
  <c r="BF105" i="4"/>
  <c r="T105" i="4"/>
  <c r="T103" i="4" s="1"/>
  <c r="R105" i="4"/>
  <c r="P105" i="4"/>
  <c r="BK105" i="4"/>
  <c r="J105" i="4"/>
  <c r="BE105" i="4" s="1"/>
  <c r="BI104" i="4"/>
  <c r="BH104" i="4"/>
  <c r="BG104" i="4"/>
  <c r="BF104" i="4"/>
  <c r="T104" i="4"/>
  <c r="R104" i="4"/>
  <c r="R103" i="4" s="1"/>
  <c r="P104" i="4"/>
  <c r="P103" i="4"/>
  <c r="BK104" i="4"/>
  <c r="J104" i="4"/>
  <c r="BE104" i="4"/>
  <c r="BI101" i="4"/>
  <c r="BH101" i="4"/>
  <c r="BG101" i="4"/>
  <c r="BF101" i="4"/>
  <c r="T101" i="4"/>
  <c r="T100" i="4" s="1"/>
  <c r="R101" i="4"/>
  <c r="R100" i="4"/>
  <c r="P101" i="4"/>
  <c r="P100" i="4" s="1"/>
  <c r="BK101" i="4"/>
  <c r="BK100" i="4"/>
  <c r="J100" i="4"/>
  <c r="J61" i="4" s="1"/>
  <c r="J101" i="4"/>
  <c r="BE101" i="4" s="1"/>
  <c r="BI99" i="4"/>
  <c r="BH99" i="4"/>
  <c r="BG99" i="4"/>
  <c r="BF99" i="4"/>
  <c r="T99" i="4"/>
  <c r="T97" i="4" s="1"/>
  <c r="R99" i="4"/>
  <c r="R97" i="4" s="1"/>
  <c r="P99" i="4"/>
  <c r="BK99" i="4"/>
  <c r="J99" i="4"/>
  <c r="BE99" i="4"/>
  <c r="BI98" i="4"/>
  <c r="BH98" i="4"/>
  <c r="BG98" i="4"/>
  <c r="BF98" i="4"/>
  <c r="T98" i="4"/>
  <c r="R98" i="4"/>
  <c r="P98" i="4"/>
  <c r="P97" i="4"/>
  <c r="BK98" i="4"/>
  <c r="BK97" i="4"/>
  <c r="J97" i="4" s="1"/>
  <c r="J60" i="4" s="1"/>
  <c r="J98" i="4"/>
  <c r="BE98" i="4"/>
  <c r="BI96" i="4"/>
  <c r="BH96" i="4"/>
  <c r="BG96" i="4"/>
  <c r="BF96" i="4"/>
  <c r="T96" i="4"/>
  <c r="R96" i="4"/>
  <c r="P96" i="4"/>
  <c r="BK96" i="4"/>
  <c r="BK94" i="4" s="1"/>
  <c r="J96" i="4"/>
  <c r="BE96" i="4"/>
  <c r="BI95" i="4"/>
  <c r="BH95" i="4"/>
  <c r="BG95" i="4"/>
  <c r="BF95" i="4"/>
  <c r="T95" i="4"/>
  <c r="T94" i="4" s="1"/>
  <c r="R95" i="4"/>
  <c r="R94" i="4"/>
  <c r="P95" i="4"/>
  <c r="P94" i="4" s="1"/>
  <c r="BK95" i="4"/>
  <c r="J94" i="4"/>
  <c r="J59" i="4" s="1"/>
  <c r="J95" i="4"/>
  <c r="BE95" i="4" s="1"/>
  <c r="BI93" i="4"/>
  <c r="BH93" i="4"/>
  <c r="BG93" i="4"/>
  <c r="BF93" i="4"/>
  <c r="T93" i="4"/>
  <c r="R93" i="4"/>
  <c r="P93" i="4"/>
  <c r="BK93" i="4"/>
  <c r="J93" i="4"/>
  <c r="BE93" i="4"/>
  <c r="BI92" i="4"/>
  <c r="BH92" i="4"/>
  <c r="BG92" i="4"/>
  <c r="BF92" i="4"/>
  <c r="T92" i="4"/>
  <c r="R92" i="4"/>
  <c r="P92" i="4"/>
  <c r="BK92" i="4"/>
  <c r="J92" i="4"/>
  <c r="BE92" i="4" s="1"/>
  <c r="BI91" i="4"/>
  <c r="BH91" i="4"/>
  <c r="BG91" i="4"/>
  <c r="BF91" i="4"/>
  <c r="T91" i="4"/>
  <c r="R91" i="4"/>
  <c r="R89" i="4" s="1"/>
  <c r="R88" i="4" s="1"/>
  <c r="P91" i="4"/>
  <c r="BK91" i="4"/>
  <c r="J91" i="4"/>
  <c r="BE91" i="4"/>
  <c r="BI90" i="4"/>
  <c r="BH90" i="4"/>
  <c r="BG90" i="4"/>
  <c r="BF90" i="4"/>
  <c r="T90" i="4"/>
  <c r="T89" i="4" s="1"/>
  <c r="R90" i="4"/>
  <c r="P90" i="4"/>
  <c r="P89" i="4" s="1"/>
  <c r="BK90" i="4"/>
  <c r="J90" i="4"/>
  <c r="BE90" i="4"/>
  <c r="J83" i="4"/>
  <c r="F83" i="4"/>
  <c r="F81" i="4"/>
  <c r="E79" i="4"/>
  <c r="J51" i="4"/>
  <c r="F51" i="4"/>
  <c r="F49" i="4"/>
  <c r="E47" i="4"/>
  <c r="J18" i="4"/>
  <c r="E18" i="4"/>
  <c r="J17" i="4"/>
  <c r="J12" i="4"/>
  <c r="E7" i="4"/>
  <c r="E45" i="4" s="1"/>
  <c r="AY52" i="1"/>
  <c r="AX52" i="1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R106" i="2"/>
  <c r="R105" i="2" s="1"/>
  <c r="P107" i="2"/>
  <c r="P106" i="2"/>
  <c r="P105" i="2"/>
  <c r="BK107" i="2"/>
  <c r="J107" i="2"/>
  <c r="BE107" i="2"/>
  <c r="BI104" i="2"/>
  <c r="BH104" i="2"/>
  <c r="BG104" i="2"/>
  <c r="BF104" i="2"/>
  <c r="T104" i="2"/>
  <c r="T103" i="2"/>
  <c r="R104" i="2"/>
  <c r="R103" i="2" s="1"/>
  <c r="P104" i="2"/>
  <c r="P103" i="2"/>
  <c r="BK104" i="2"/>
  <c r="BK103" i="2" s="1"/>
  <c r="J103" i="2" s="1"/>
  <c r="J61" i="2" s="1"/>
  <c r="J104" i="2"/>
  <c r="BE104" i="2" s="1"/>
  <c r="BI102" i="2"/>
  <c r="BH102" i="2"/>
  <c r="BG102" i="2"/>
  <c r="BF102" i="2"/>
  <c r="T102" i="2"/>
  <c r="R102" i="2"/>
  <c r="R100" i="2" s="1"/>
  <c r="P102" i="2"/>
  <c r="BK102" i="2"/>
  <c r="J102" i="2"/>
  <c r="BE102" i="2"/>
  <c r="BI101" i="2"/>
  <c r="BH101" i="2"/>
  <c r="BG101" i="2"/>
  <c r="BF101" i="2"/>
  <c r="T101" i="2"/>
  <c r="T100" i="2" s="1"/>
  <c r="R101" i="2"/>
  <c r="P101" i="2"/>
  <c r="BK101" i="2"/>
  <c r="BK100" i="2" s="1"/>
  <c r="J100" i="2" s="1"/>
  <c r="J60" i="2" s="1"/>
  <c r="J101" i="2"/>
  <c r="BE101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R94" i="2" s="1"/>
  <c r="P96" i="2"/>
  <c r="BK96" i="2"/>
  <c r="J96" i="2"/>
  <c r="BE96" i="2" s="1"/>
  <c r="BI95" i="2"/>
  <c r="BH95" i="2"/>
  <c r="BG95" i="2"/>
  <c r="BF95" i="2"/>
  <c r="T95" i="2"/>
  <c r="T94" i="2" s="1"/>
  <c r="R95" i="2"/>
  <c r="P95" i="2"/>
  <c r="BK95" i="2"/>
  <c r="J95" i="2"/>
  <c r="BE95" i="2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BK86" i="2"/>
  <c r="J86" i="2"/>
  <c r="BE86" i="2" s="1"/>
  <c r="J79" i="2"/>
  <c r="F79" i="2"/>
  <c r="F77" i="2"/>
  <c r="E75" i="2"/>
  <c r="J51" i="2"/>
  <c r="F51" i="2"/>
  <c r="F49" i="2"/>
  <c r="E47" i="2"/>
  <c r="J18" i="2"/>
  <c r="E18" i="2"/>
  <c r="F80" i="2" s="1"/>
  <c r="F52" i="2"/>
  <c r="J17" i="2"/>
  <c r="J12" i="2"/>
  <c r="J77" i="2" s="1"/>
  <c r="E7" i="2"/>
  <c r="AS51" i="1"/>
  <c r="L47" i="1"/>
  <c r="AM46" i="1"/>
  <c r="L46" i="1"/>
  <c r="AM44" i="1"/>
  <c r="L44" i="1"/>
  <c r="L42" i="1"/>
  <c r="L41" i="1"/>
  <c r="P83" i="5" l="1"/>
  <c r="J49" i="5"/>
  <c r="T83" i="5"/>
  <c r="F34" i="5"/>
  <c r="BD54" i="1" s="1"/>
  <c r="BE89" i="5"/>
  <c r="BE91" i="5"/>
  <c r="R83" i="5"/>
  <c r="R82" i="5" s="1"/>
  <c r="BK90" i="5"/>
  <c r="BK88" i="5" s="1"/>
  <c r="F31" i="5"/>
  <c r="BA54" i="1" s="1"/>
  <c r="F52" i="5"/>
  <c r="F32" i="5"/>
  <c r="BB54" i="1" s="1"/>
  <c r="J49" i="2"/>
  <c r="BK151" i="4"/>
  <c r="J151" i="4" s="1"/>
  <c r="J67" i="4" s="1"/>
  <c r="BK147" i="4"/>
  <c r="J147" i="4" s="1"/>
  <c r="J66" i="4" s="1"/>
  <c r="BK109" i="4"/>
  <c r="J109" i="4" s="1"/>
  <c r="J64" i="4" s="1"/>
  <c r="BK103" i="4"/>
  <c r="J103" i="4" s="1"/>
  <c r="J63" i="4" s="1"/>
  <c r="F32" i="4"/>
  <c r="BB53" i="1" s="1"/>
  <c r="J31" i="4"/>
  <c r="AW53" i="1" s="1"/>
  <c r="BK106" i="2"/>
  <c r="J106" i="2" s="1"/>
  <c r="J63" i="2" s="1"/>
  <c r="BK94" i="2"/>
  <c r="J94" i="2" s="1"/>
  <c r="J59" i="2" s="1"/>
  <c r="F34" i="2"/>
  <c r="BD52" i="1" s="1"/>
  <c r="BK85" i="2"/>
  <c r="J85" i="2" s="1"/>
  <c r="J58" i="2" s="1"/>
  <c r="J31" i="2"/>
  <c r="AW52" i="1" s="1"/>
  <c r="J30" i="2"/>
  <c r="AV52" i="1" s="1"/>
  <c r="F30" i="2"/>
  <c r="AZ52" i="1" s="1"/>
  <c r="R85" i="2"/>
  <c r="R84" i="2" s="1"/>
  <c r="R83" i="2" s="1"/>
  <c r="F33" i="2"/>
  <c r="BC52" i="1" s="1"/>
  <c r="P94" i="2"/>
  <c r="BK89" i="4"/>
  <c r="T88" i="4"/>
  <c r="F31" i="2"/>
  <c r="BA52" i="1" s="1"/>
  <c r="T106" i="2"/>
  <c r="T105" i="2" s="1"/>
  <c r="P88" i="4"/>
  <c r="P140" i="4"/>
  <c r="E72" i="5"/>
  <c r="E45" i="5"/>
  <c r="T82" i="5"/>
  <c r="E73" i="2"/>
  <c r="E45" i="2"/>
  <c r="P100" i="2"/>
  <c r="J30" i="4"/>
  <c r="AV53" i="1" s="1"/>
  <c r="T109" i="4"/>
  <c r="T102" i="4" s="1"/>
  <c r="P109" i="4"/>
  <c r="P102" i="4" s="1"/>
  <c r="P85" i="2"/>
  <c r="T85" i="2"/>
  <c r="T84" i="2" s="1"/>
  <c r="T83" i="2" s="1"/>
  <c r="F32" i="2"/>
  <c r="BB52" i="1" s="1"/>
  <c r="J81" i="4"/>
  <c r="J49" i="4"/>
  <c r="R140" i="4"/>
  <c r="P82" i="5"/>
  <c r="AU54" i="1" s="1"/>
  <c r="F33" i="5"/>
  <c r="BC54" i="1" s="1"/>
  <c r="E77" i="4"/>
  <c r="F84" i="4"/>
  <c r="F52" i="4"/>
  <c r="F33" i="4"/>
  <c r="BC53" i="1" s="1"/>
  <c r="F34" i="4"/>
  <c r="BD53" i="1" s="1"/>
  <c r="BK140" i="4"/>
  <c r="J140" i="4" s="1"/>
  <c r="J65" i="4" s="1"/>
  <c r="J31" i="5"/>
  <c r="AW54" i="1" s="1"/>
  <c r="F30" i="4"/>
  <c r="AZ53" i="1" s="1"/>
  <c r="F31" i="4"/>
  <c r="BA53" i="1" s="1"/>
  <c r="R102" i="4"/>
  <c r="R87" i="4" s="1"/>
  <c r="T147" i="4"/>
  <c r="T151" i="4"/>
  <c r="BK84" i="2" l="1"/>
  <c r="J84" i="2" s="1"/>
  <c r="J57" i="2" s="1"/>
  <c r="F30" i="5"/>
  <c r="AZ54" i="1" s="1"/>
  <c r="AZ51" i="1" s="1"/>
  <c r="J86" i="5"/>
  <c r="J59" i="5" s="1"/>
  <c r="J88" i="5"/>
  <c r="J60" i="5" s="1"/>
  <c r="BK84" i="5"/>
  <c r="BK83" i="5" s="1"/>
  <c r="J90" i="5"/>
  <c r="J30" i="5"/>
  <c r="AV54" i="1" s="1"/>
  <c r="AT54" i="1" s="1"/>
  <c r="J92" i="5"/>
  <c r="J62" i="5" s="1"/>
  <c r="BK102" i="4"/>
  <c r="J102" i="4" s="1"/>
  <c r="J62" i="4" s="1"/>
  <c r="AT53" i="1"/>
  <c r="BB51" i="1"/>
  <c r="AX51" i="1" s="1"/>
  <c r="BA51" i="1"/>
  <c r="W27" i="1" s="1"/>
  <c r="BK105" i="2"/>
  <c r="J105" i="2" s="1"/>
  <c r="J62" i="2" s="1"/>
  <c r="BD51" i="1"/>
  <c r="W30" i="1" s="1"/>
  <c r="AT52" i="1"/>
  <c r="BC51" i="1"/>
  <c r="P84" i="2"/>
  <c r="P83" i="2" s="1"/>
  <c r="AU52" i="1" s="1"/>
  <c r="J89" i="4"/>
  <c r="J58" i="4" s="1"/>
  <c r="BK88" i="4"/>
  <c r="P87" i="4"/>
  <c r="AU53" i="1" s="1"/>
  <c r="T87" i="4"/>
  <c r="BK83" i="2" l="1"/>
  <c r="J83" i="2" s="1"/>
  <c r="J27" i="2" s="1"/>
  <c r="AG52" i="1" s="1"/>
  <c r="J61" i="5"/>
  <c r="AU51" i="1"/>
  <c r="W28" i="1"/>
  <c r="AW51" i="1"/>
  <c r="AK27" i="1" s="1"/>
  <c r="AV51" i="1"/>
  <c r="W26" i="1"/>
  <c r="BK87" i="4"/>
  <c r="J87" i="4" s="1"/>
  <c r="J88" i="4"/>
  <c r="J57" i="4" s="1"/>
  <c r="AY51" i="1"/>
  <c r="W29" i="1"/>
  <c r="J56" i="2" l="1"/>
  <c r="J56" i="4"/>
  <c r="J27" i="4"/>
  <c r="AK26" i="1"/>
  <c r="AT51" i="1"/>
  <c r="J36" i="2"/>
  <c r="AG53" i="1" l="1"/>
  <c r="AN53" i="1" s="1"/>
  <c r="J36" i="4"/>
  <c r="AN52" i="1"/>
  <c r="J84" i="5" l="1"/>
  <c r="J58" i="5" s="1"/>
  <c r="BK82" i="5" l="1"/>
  <c r="J82" i="5" s="1"/>
  <c r="J27" i="5" s="1"/>
  <c r="J83" i="5"/>
  <c r="J57" i="5" s="1"/>
  <c r="J36" i="5" l="1"/>
  <c r="AG54" i="1"/>
  <c r="J56" i="5"/>
  <c r="AG51" i="1" l="1"/>
  <c r="AN54" i="1"/>
  <c r="AN51" i="1" l="1"/>
  <c r="AK23" i="1"/>
  <c r="AK32" i="1" s="1"/>
</calcChain>
</file>

<file path=xl/sharedStrings.xml><?xml version="1.0" encoding="utf-8"?>
<sst xmlns="http://schemas.openxmlformats.org/spreadsheetml/2006/main" count="2283" uniqueCount="621">
  <si>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</si>
  <si>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</si>
  <si>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</si>
  <si>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</si>
  <si>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</si>
  <si>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</si>
  <si>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</si>
  <si>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{ff72b035-b1e8-4c14-8902-d9e2882be870}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</si>
  <si>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</si>
  <si>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</si>
  <si>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</si>
  <si>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</si>
  <si>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</si>
  <si>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</si>
  <si>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</si>
  <si>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0,001</t>
  </si>
  <si>
    <t>Kód:</t>
  </si>
  <si>
    <t>Jansaprojekt56</t>
  </si>
  <si>
    <t>Stavba:</t>
  </si>
  <si>
    <t>Genofondová banka Správy KRNAP ve Vrchlabí</t>
  </si>
  <si>
    <t>KSO:</t>
  </si>
  <si>
    <t>CC-CZ:</t>
  </si>
  <si>
    <t>Místo:</t>
  </si>
  <si>
    <t>Vrchlabí</t>
  </si>
  <si>
    <t>Datum:</t>
  </si>
  <si>
    <t>27.8.2017</t>
  </si>
  <si>
    <t>Zadavatel:</t>
  </si>
  <si>
    <t>IČ:</t>
  </si>
  <si>
    <t>Správa KRNAP ve Vrchlabí</t>
  </si>
  <si>
    <t>DIČ:</t>
  </si>
  <si>
    <t>Uchazeč:</t>
  </si>
  <si>
    <t xml:space="preserve"> </t>
  </si>
  <si>
    <t>Projektant:</t>
  </si>
  <si>
    <t>Jansaprojekt s.r.o., Dvůr Králové n.L.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</si>
  <si>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</si>
  <si>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</si>
  <si>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</si>
  <si>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</si>
  <si>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</si>
  <si>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</si>
  <si>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</si>
  <si>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</si>
  <si>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</si>
  <si>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</si>
  <si>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</si>
  <si>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</si>
  <si>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</si>
  <si>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</si>
  <si>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</si>
  <si>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</si>
  <si>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</si>
  <si>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</si>
  <si>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</si>
  <si>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</si>
  <si>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</si>
  <si>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</si>
  <si>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</si>
  <si>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</si>
  <si>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</si>
  <si>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</si>
  <si>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</si>
  <si>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</si>
  <si>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</si>
  <si>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</si>
  <si>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</si>
  <si>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</si>
  <si>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</si>
  <si>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</si>
  <si>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</si>
  <si>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</si>
  <si>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</si>
  <si>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</si>
  <si>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</si>
  <si>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</si>
  <si>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</si>
  <si>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Oplocení a stínící kce nad záhony</t>
  </si>
  <si>
    <t>STA</t>
  </si>
  <si>
    <t>{5c43a209-9c2b-4844-aca6-56db9293e8e1}</t>
  </si>
  <si>
    <t>2</t>
  </si>
  <si>
    <t>3</t>
  </si>
  <si>
    <t>Zahradní domek</t>
  </si>
  <si>
    <t>{08f142dc-0628-4709-91e1-6bd00a558adb}</t>
  </si>
  <si>
    <t>4</t>
  </si>
  <si>
    <t>Vedlejší náklady</t>
  </si>
  <si>
    <t>{f279682d-bfb3-4d97-97c0-8139747d547b}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</si>
  <si>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</si>
  <si>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</si>
  <si>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</si>
  <si>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</si>
  <si>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</si>
  <si>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</si>
  <si>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</si>
  <si>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Oplocení a stínící kce nad záhony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</si>
  <si>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</si>
  <si>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</si>
  <si>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</si>
  <si>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</si>
  <si>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</si>
  <si>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</si>
  <si>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</si>
  <si>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</si>
  <si>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9 - Ostatní konstrukce a práce, bourání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</si>
  <si>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</si>
  <si>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</si>
  <si>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</si>
  <si>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</si>
  <si>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</si>
  <si>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</si>
  <si>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</si>
  <si>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</si>
  <si>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</si>
  <si>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</si>
  <si>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</si>
  <si>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</si>
  <si>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</si>
  <si>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</si>
  <si>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</si>
  <si>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</si>
  <si>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</si>
  <si>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</si>
  <si>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</si>
  <si>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</si>
  <si>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</si>
  <si>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</si>
  <si>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132201201</t>
  </si>
  <si>
    <t>Hloubení rýh š do 2000 mm v hornině tř. 3 objemu do 100 m3</t>
  </si>
  <si>
    <t>m3</t>
  </si>
  <si>
    <t>CS ÚRS 2017 02</t>
  </si>
  <si>
    <t>1618281329</t>
  </si>
  <si>
    <t>162201102</t>
  </si>
  <si>
    <t>Vodorovné přemístění do 50 m výkopku/sypaniny z horniny tř. 1 až 4</t>
  </si>
  <si>
    <t>44833309</t>
  </si>
  <si>
    <t>162601102</t>
  </si>
  <si>
    <t>Vodorovné přemístění do 5000 m výkopku/sypaniny z horniny tř. 1 až 4</t>
  </si>
  <si>
    <t>2093425242</t>
  </si>
  <si>
    <t>171201201</t>
  </si>
  <si>
    <t>Uložení sypaniny na skládky</t>
  </si>
  <si>
    <t>-258362377</t>
  </si>
  <si>
    <t>5</t>
  </si>
  <si>
    <t>171201211</t>
  </si>
  <si>
    <t>Poplatek za uložení odpadu ze sypaniny na skládce (skládkovné)</t>
  </si>
  <si>
    <t>t</t>
  </si>
  <si>
    <t>-1701250055</t>
  </si>
  <si>
    <t>6</t>
  </si>
  <si>
    <t>167101101</t>
  </si>
  <si>
    <t>Nakládání výkopku z hornin tř. 1 až 4 do 100 m3</t>
  </si>
  <si>
    <t>-1576430000</t>
  </si>
  <si>
    <t>7</t>
  </si>
  <si>
    <t>-1158169717</t>
  </si>
  <si>
    <t>8</t>
  </si>
  <si>
    <t>174101101</t>
  </si>
  <si>
    <t>Zásyp jam, šachet rýh nebo kolem objektů sypaninou se zhutněním</t>
  </si>
  <si>
    <t>907407622</t>
  </si>
  <si>
    <t>Zakládání</t>
  </si>
  <si>
    <t>9</t>
  </si>
  <si>
    <t>271572211</t>
  </si>
  <si>
    <t>Podsyp pod základové konstrukce se zhutněním z netříděného štěrkopísku</t>
  </si>
  <si>
    <t>252361263</t>
  </si>
  <si>
    <t>10</t>
  </si>
  <si>
    <t>273313611</t>
  </si>
  <si>
    <t>Základové desky z betonu tř. C 16/20</t>
  </si>
  <si>
    <t>1570590942</t>
  </si>
  <si>
    <t>11</t>
  </si>
  <si>
    <t>274313611</t>
  </si>
  <si>
    <t>Základové pásy z betonu tř. C 16/20</t>
  </si>
  <si>
    <t>-1681702340</t>
  </si>
  <si>
    <t>12</t>
  </si>
  <si>
    <t>279113133</t>
  </si>
  <si>
    <t>Základová zeď tl do 250 mm z tvárnic ztraceného bednění včetně výplně z betonu tř. C 16/20</t>
  </si>
  <si>
    <t>m2</t>
  </si>
  <si>
    <t>-341423652</t>
  </si>
  <si>
    <t>13</t>
  </si>
  <si>
    <t>279361821</t>
  </si>
  <si>
    <t>Výztuž základových zdí nosných betonářskou ocelí 10 505</t>
  </si>
  <si>
    <t>-1959697414</t>
  </si>
  <si>
    <t>Ostatní konstrukce a práce, bourání</t>
  </si>
  <si>
    <t>14</t>
  </si>
  <si>
    <t>953961114</t>
  </si>
  <si>
    <t>Kotvy chemickým tmelem M 16 hl 125 mm do betonu, ŽB nebo kamene s vyvrtáním otvoru</t>
  </si>
  <si>
    <t>kus</t>
  </si>
  <si>
    <t>-1743571824</t>
  </si>
  <si>
    <t>953965131</t>
  </si>
  <si>
    <t>Kotevní šroub pro chemické kotvy M 16 dl 190 mm</t>
  </si>
  <si>
    <t>232813855</t>
  </si>
  <si>
    <t>998</t>
  </si>
  <si>
    <t>Přesun hmot</t>
  </si>
  <si>
    <t>16</t>
  </si>
  <si>
    <t>998011001</t>
  </si>
  <si>
    <t>Přesun hmot pro budovy zděné v do 6 m</t>
  </si>
  <si>
    <t>-1707708060</t>
  </si>
  <si>
    <t>PSV</t>
  </si>
  <si>
    <t>Práce a dodávky PSV</t>
  </si>
  <si>
    <t>767</t>
  </si>
  <si>
    <t>Konstrukce zámečnické</t>
  </si>
  <si>
    <t>17</t>
  </si>
  <si>
    <t>767995117</t>
  </si>
  <si>
    <t>Montáž atypických zámečnických konstrukcí hmotnosti do 500 kg</t>
  </si>
  <si>
    <t>kg</t>
  </si>
  <si>
    <t>2062354140</t>
  </si>
  <si>
    <t>18</t>
  </si>
  <si>
    <t>M</t>
  </si>
  <si>
    <t>553960019</t>
  </si>
  <si>
    <t>Ocelové hutní profily - dodávka</t>
  </si>
  <si>
    <t>32</t>
  </si>
  <si>
    <t>-1347168120</t>
  </si>
  <si>
    <t>19</t>
  </si>
  <si>
    <t>998767101</t>
  </si>
  <si>
    <t>Přesun hmot tonážní pro zámečnické konstrukce v objektech v do 6 m</t>
  </si>
  <si>
    <t>-1447183186</t>
  </si>
  <si>
    <t xml:space="preserve">    762 - Konstrukce tesařské</t>
  </si>
  <si>
    <t>m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</si>
  <si>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</si>
  <si>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</si>
  <si>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</si>
  <si>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</si>
  <si>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</si>
  <si>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</si>
  <si>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</si>
  <si>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</si>
  <si>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</si>
  <si>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</si>
  <si>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</si>
  <si>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</si>
  <si>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</si>
  <si>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</si>
  <si>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</si>
  <si>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</si>
  <si>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</si>
  <si>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</si>
  <si>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</si>
  <si>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</si>
  <si>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</si>
  <si>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</si>
  <si>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</si>
  <si>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</si>
  <si>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</si>
  <si>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</si>
  <si>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</si>
  <si>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</si>
  <si>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</si>
  <si>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</si>
  <si>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762</t>
  </si>
  <si>
    <t>Konstrukce tesařské</t>
  </si>
  <si>
    <t>52</t>
  </si>
  <si>
    <t>53</t>
  </si>
  <si>
    <t>54</t>
  </si>
  <si>
    <t>3 - Zahradní domek</t>
  </si>
  <si>
    <t xml:space="preserve">    712 - Povlakové krytiny</t>
  </si>
  <si>
    <t xml:space="preserve">    764 - Konstrukce klempířské</t>
  </si>
  <si>
    <t xml:space="preserve">    766 - Konstrukce truhlářské</t>
  </si>
  <si>
    <t xml:space="preserve">    783 - Dokončovací práce - nátěry</t>
  </si>
  <si>
    <t>131201101</t>
  </si>
  <si>
    <t>Hloubení jam nezapažených v hornině tř. 3 objemu do 100 m3</t>
  </si>
  <si>
    <t>1604353210</t>
  </si>
  <si>
    <t>-678814459</t>
  </si>
  <si>
    <t>399119368</t>
  </si>
  <si>
    <t>1104738127</t>
  </si>
  <si>
    <t>271532212</t>
  </si>
  <si>
    <t>Podsyp pod základové konstrukce se zhutněním z hrubého kameniva frakce 16 až 32 mm</t>
  </si>
  <si>
    <t>951089456</t>
  </si>
  <si>
    <t>279113124</t>
  </si>
  <si>
    <t>Základová zeď tl do 300 mm z tvárnic ztraceného bednění včetně výplně z betonu tř. C 12/15</t>
  </si>
  <si>
    <t>-1971373465</t>
  </si>
  <si>
    <t>949101111</t>
  </si>
  <si>
    <t>Lešení pomocné pro objekty pozemních staveb s lešeňovou podlahou v do 1,9 m zatížení do 150 kg/m2</t>
  </si>
  <si>
    <t>-468870927</t>
  </si>
  <si>
    <t>952901411</t>
  </si>
  <si>
    <t>Vyčištění ostatních objektů (kanálů, zásobníků, kůlen) při jakékoliv výšce podlaží</t>
  </si>
  <si>
    <t>1538679624</t>
  </si>
  <si>
    <t>18644562</t>
  </si>
  <si>
    <t>712</t>
  </si>
  <si>
    <t>Povlakové krytiny</t>
  </si>
  <si>
    <t>712331111</t>
  </si>
  <si>
    <t>Provedení povlakové krytiny střech do 10° podkladní vrstvy pásy na sucho samolepící</t>
  </si>
  <si>
    <t>599050526</t>
  </si>
  <si>
    <t>628662810</t>
  </si>
  <si>
    <t>podkladní pás asfaltový SBS modifikovaný za studena samolepící se samolepícímy přesahy tl. 3 mm</t>
  </si>
  <si>
    <t>748495397</t>
  </si>
  <si>
    <t>712341559</t>
  </si>
  <si>
    <t>Provedení povlakové krytiny střech do 10° pásy NAIP přitavením v plné ploše</t>
  </si>
  <si>
    <t>1503505945</t>
  </si>
  <si>
    <t>628522560</t>
  </si>
  <si>
    <t>pás asfaltovaný modifikovaný SBS special dekor</t>
  </si>
  <si>
    <t>-1707372876</t>
  </si>
  <si>
    <t>998712101</t>
  </si>
  <si>
    <t>Přesun hmot tonážní tonážní pro krytiny povlakové v objektech v do 6 m</t>
  </si>
  <si>
    <t>1489228272</t>
  </si>
  <si>
    <t>762081150</t>
  </si>
  <si>
    <t>Hoblování hraněného řeziva ve staveništní dílně</t>
  </si>
  <si>
    <t>878226093</t>
  </si>
  <si>
    <t>762083122</t>
  </si>
  <si>
    <t>Impregnace řeziva proti dřevokaznému hmyzu, houbám a plísním máčením třída ohrožení 3 a 4</t>
  </si>
  <si>
    <t>-206273876</t>
  </si>
  <si>
    <t>762132137</t>
  </si>
  <si>
    <t>Montáž bednění stěn z hoblovaných prken na sraz s olištováním</t>
  </si>
  <si>
    <t>941375310</t>
  </si>
  <si>
    <t>6051107101</t>
  </si>
  <si>
    <t xml:space="preserve">řezivo jehličnaté modřínové tl. 18-32 mm </t>
  </si>
  <si>
    <t>-1423529100</t>
  </si>
  <si>
    <t>605110710</t>
  </si>
  <si>
    <t>řezivo jehličnaté středové SM 2 - 3,5 m tl. 18-32 mm jakost II</t>
  </si>
  <si>
    <t>1577660883</t>
  </si>
  <si>
    <t>6051410101</t>
  </si>
  <si>
    <t xml:space="preserve">řezivo jehličnaté lišty modřín </t>
  </si>
  <si>
    <t>-556224389</t>
  </si>
  <si>
    <t>762195000</t>
  </si>
  <si>
    <t>Spojovací prostředky pro montáž stěn, příček, bednění stěn</t>
  </si>
  <si>
    <t>1801150803</t>
  </si>
  <si>
    <t>762341210</t>
  </si>
  <si>
    <t>Montáž bednění střech rovných a šikmých sklonu do 60° z hrubých prken na sraz</t>
  </si>
  <si>
    <t>142021053</t>
  </si>
  <si>
    <t>605111120</t>
  </si>
  <si>
    <t>řezivo jehličnaté SM/BO 4 - 5 m tl. 24 mm, šířka 80+ jakost II-III</t>
  </si>
  <si>
    <t>1235917310</t>
  </si>
  <si>
    <t>762342441</t>
  </si>
  <si>
    <t>Montáž lišt trojúhelníkových nebo kontralatí na střechách sklonu do 60°</t>
  </si>
  <si>
    <t>-1340001894</t>
  </si>
  <si>
    <t>605141120</t>
  </si>
  <si>
    <t>řezivo jehličnaté, střešní latě surové dl 4 m</t>
  </si>
  <si>
    <t>117631868</t>
  </si>
  <si>
    <t>762395000</t>
  </si>
  <si>
    <t>Spojovací prostředky pro montáž krovu, bednění, laťování, světlíky, klíny</t>
  </si>
  <si>
    <t>965701620</t>
  </si>
  <si>
    <t>762431034</t>
  </si>
  <si>
    <t>Obložení stěn z desek OSB tl 18 mm broušených na pero a drážku přibíjených</t>
  </si>
  <si>
    <t>283044225</t>
  </si>
  <si>
    <t>762523108</t>
  </si>
  <si>
    <t>Položení podlahy z hoblovaných fošen na sraz</t>
  </si>
  <si>
    <t>-660051332</t>
  </si>
  <si>
    <t>605110410</t>
  </si>
  <si>
    <t>řezivo jehličnaté - středové SM tl. 33-100 mm, jakost II, 4 - 5 m</t>
  </si>
  <si>
    <t>1541929829</t>
  </si>
  <si>
    <t>762595001</t>
  </si>
  <si>
    <t>Spojovací prostředky pro položení dřevěných podlah a zakrytí kanálů</t>
  </si>
  <si>
    <t>1390217247</t>
  </si>
  <si>
    <t>762621120</t>
  </si>
  <si>
    <t>Osazení dveří tesařských jednokřídlových</t>
  </si>
  <si>
    <t>278570239</t>
  </si>
  <si>
    <t>6119600051</t>
  </si>
  <si>
    <t>Dřevěné tesařské svlakové dveře 800/2000 včetně pantů a kování</t>
  </si>
  <si>
    <t>-1407960494</t>
  </si>
  <si>
    <t>762713110</t>
  </si>
  <si>
    <t>Montáž prostorové vázané kce z hraněného řeziva průřezové plochy do 120 cm2</t>
  </si>
  <si>
    <t>356104317</t>
  </si>
  <si>
    <t>605121210</t>
  </si>
  <si>
    <t>řezivo jehličnaté hranol jakost I-II délka 4 - 5 m</t>
  </si>
  <si>
    <t>-1520155688</t>
  </si>
  <si>
    <t>605542430</t>
  </si>
  <si>
    <t>řezivo listnaté fošna neomítaná DB tl. 50 mm délka 4 m</t>
  </si>
  <si>
    <t>1076764234</t>
  </si>
  <si>
    <t>-880430056</t>
  </si>
  <si>
    <t>762795000</t>
  </si>
  <si>
    <t>Spojovací prostředky pro montáž prostorových vázaných kcí</t>
  </si>
  <si>
    <t>-768733846</t>
  </si>
  <si>
    <t>762921200</t>
  </si>
  <si>
    <t>Montáž polic šířky do 0,7 m z hoblovaných prken</t>
  </si>
  <si>
    <t>1236565631</t>
  </si>
  <si>
    <t>1083745727</t>
  </si>
  <si>
    <t>-117949937</t>
  </si>
  <si>
    <t>762922200</t>
  </si>
  <si>
    <t>Montáž polic šířky do 0,7 m z hoblovaných fošen</t>
  </si>
  <si>
    <t>-2100880092</t>
  </si>
  <si>
    <t>833258641</t>
  </si>
  <si>
    <t>-1452577673</t>
  </si>
  <si>
    <t>998762101</t>
  </si>
  <si>
    <t>Přesun hmot tonážní pro kce tesařské v objektech v do 6 m</t>
  </si>
  <si>
    <t>558511205</t>
  </si>
  <si>
    <t>764</t>
  </si>
  <si>
    <t>Konstrukce klempířské</t>
  </si>
  <si>
    <t>764011401</t>
  </si>
  <si>
    <t>Podkladní plech z PZ plechu pro hřebeny, nároží, úžlabí nebo okapové hrany tl. 0,55 mm rš 150 mm</t>
  </si>
  <si>
    <t>1427643260</t>
  </si>
  <si>
    <t>764212432</t>
  </si>
  <si>
    <t>Oplechování rovné okapové hrany z Pz plechu rš 200 mm</t>
  </si>
  <si>
    <t>-1812531591</t>
  </si>
  <si>
    <t>764511413</t>
  </si>
  <si>
    <t>Žlab podokapní hranatý z Pz plechu rš 250 mm</t>
  </si>
  <si>
    <t>-601180389</t>
  </si>
  <si>
    <t>764511463</t>
  </si>
  <si>
    <t>Kotlík hranatý pro podokapní žlaby z Pz plechu 250/80 mm</t>
  </si>
  <si>
    <t>83709996</t>
  </si>
  <si>
    <t>764518401</t>
  </si>
  <si>
    <t>Hranatý svod včetně objímek, kolen, odskoků z Pz plechu o straně 80 mm</t>
  </si>
  <si>
    <t>-1241253001</t>
  </si>
  <si>
    <t>998764101</t>
  </si>
  <si>
    <t>Přesun hmot tonážní pro konstrukce klempířské v objektech v do 6 m</t>
  </si>
  <si>
    <t>-1258389326</t>
  </si>
  <si>
    <t>766</t>
  </si>
  <si>
    <t>Konstrukce truhlářské</t>
  </si>
  <si>
    <t>766621601</t>
  </si>
  <si>
    <t>Montáž dřevěných oken plochy do 1 m2 jednoduchých pevných do dřevěné konstrukce</t>
  </si>
  <si>
    <t>-1855061503</t>
  </si>
  <si>
    <t>6113010001</t>
  </si>
  <si>
    <t>okno s pevným zasklením 50x126 cm</t>
  </si>
  <si>
    <t>9552257</t>
  </si>
  <si>
    <t>998766101</t>
  </si>
  <si>
    <t>Přesun hmot tonážní pro konstrukce truhlářské v objektech v do 6 m</t>
  </si>
  <si>
    <t>1990460833</t>
  </si>
  <si>
    <t>783</t>
  </si>
  <si>
    <t>Dokončovací práce - nátěry</t>
  </si>
  <si>
    <t>783101203</t>
  </si>
  <si>
    <t>Jemné obroušení podkladu truhlářských konstrukcí před provedením nátěru</t>
  </si>
  <si>
    <t>1488626559</t>
  </si>
  <si>
    <t>55</t>
  </si>
  <si>
    <t>783114101</t>
  </si>
  <si>
    <t>Základní jednonásobný syntetický nátěr truhlářských konstrukcí</t>
  </si>
  <si>
    <t>-840066617</t>
  </si>
  <si>
    <t>56</t>
  </si>
  <si>
    <t>783117101</t>
  </si>
  <si>
    <t>Krycí jednonásobný syntetický nátěr truhlářských konstrukcí</t>
  </si>
  <si>
    <t>125614578</t>
  </si>
  <si>
    <t>4 - Vedlejší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</si>
  <si>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</si>
  <si>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</si>
  <si>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</si>
  <si>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</si>
  <si>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</si>
  <si>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</si>
  <si>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</si>
  <si>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</si>
  <si>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</si>
  <si>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</si>
  <si>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</si>
  <si>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</si>
  <si>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</si>
  <si>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VRN3</t>
  </si>
  <si>
    <t>Zařízení staveniště</t>
  </si>
  <si>
    <t>030001000</t>
  </si>
  <si>
    <t>VRN4</t>
  </si>
  <si>
    <t>Inženýrská činnost</t>
  </si>
  <si>
    <t>040001000</t>
  </si>
  <si>
    <t>VRN8</t>
  </si>
  <si>
    <t>Přesun stavebních kapacit</t>
  </si>
  <si>
    <t>080001000</t>
  </si>
  <si>
    <t>Další náklady na pracovníky</t>
  </si>
  <si>
    <t>VRN9</t>
  </si>
  <si>
    <t>Ostatní náklady</t>
  </si>
  <si>
    <t>090001000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</si>
  <si>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</si>
  <si>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</si>
  <si>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</si>
  <si>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</si>
  <si>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</si>
  <si>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</si>
  <si>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</si>
  <si>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</si>
  <si>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</si>
  <si>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</si>
  <si>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</si>
  <si>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</si>
  <si>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</si>
  <si>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</si>
  <si>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</si>
  <si>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</si>
  <si>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</si>
  <si>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</si>
  <si>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</si>
  <si>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</si>
  <si>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</si>
  <si>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</si>
  <si>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</si>
  <si>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</si>
  <si>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</si>
  <si>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</si>
  <si>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</si>
  <si>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</si>
  <si>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</si>
  <si>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</si>
  <si>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</si>
  <si>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</si>
  <si>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</si>
  <si>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</si>
  <si>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</si>
  <si>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</si>
  <si>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</si>
  <si>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</si>
  <si>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</si>
  <si>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</si>
  <si>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</si>
  <si>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</si>
  <si>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</si>
  <si>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</si>
  <si>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</si>
  <si>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</si>
  <si>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</si>
  <si>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</si>
  <si>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</si>
  <si>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</si>
  <si>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</si>
  <si>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</si>
  <si>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</si>
  <si>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</si>
  <si>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</si>
  <si>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</si>
  <si>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</si>
  <si>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</si>
  <si>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</si>
  <si>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</si>
  <si>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</si>
  <si>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</si>
  <si>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</si>
  <si>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</si>
  <si>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</si>
  <si>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</si>
  <si>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</si>
  <si>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</si>
  <si>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</si>
  <si>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</si>
  <si>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</si>
  <si>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</si>
  <si>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</si>
  <si>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</si>
  <si>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</si>
  <si>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</si>
  <si>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</si>
  <si>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</si>
  <si>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</si>
  <si>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</si>
  <si>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</si>
  <si>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</si>
  <si>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</si>
  <si>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</si>
  <si>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</si>
  <si>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</si>
  <si>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</si>
  <si>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</si>
  <si>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</si>
  <si>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</si>
  <si>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</si>
  <si>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</si>
  <si>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</si>
  <si>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</si>
  <si>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</si>
  <si>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</si>
  <si>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</si>
  <si>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</si>
  <si>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</si>
  <si>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</si>
  <si>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</si>
  <si>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</si>
  <si>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</si>
  <si>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</si>
  <si>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</si>
  <si>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</si>
  <si>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</si>
  <si>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</si>
  <si>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</si>
  <si>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</si>
  <si>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</si>
  <si>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</si>
  <si>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</si>
  <si>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</si>
  <si>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</si>
  <si>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</si>
  <si>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</si>
  <si>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</si>
  <si>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</si>
  <si>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</si>
  <si>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</si>
  <si>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</si>
  <si>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</si>
  <si>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</si>
  <si>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</si>
  <si>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</si>
  <si>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</si>
  <si>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</si>
  <si>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</si>
  <si>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</si>
  <si>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</si>
  <si>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</si>
  <si>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</si>
  <si>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</si>
  <si>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</si>
  <si>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</si>
  <si>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</si>
  <si>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</si>
  <si>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</si>
  <si>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</si>
  <si>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</si>
  <si>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</si>
  <si>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</si>
  <si>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</si>
  <si>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</si>
  <si>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</si>
  <si>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</si>
  <si>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</si>
  <si>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</si>
  <si>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</si>
  <si>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</si>
  <si>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</si>
  <si>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</si>
  <si>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</si>
  <si>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</si>
  <si>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</si>
  <si>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</si>
  <si>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</si>
  <si>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</si>
  <si>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</si>
  <si>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</si>
  <si>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</si>
  <si>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</si>
  <si>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</si>
  <si>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</si>
  <si>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</si>
  <si>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</si>
  <si>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</si>
  <si>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</si>
  <si>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</si>
  <si>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</si>
  <si>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</si>
  <si>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</si>
  <si>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</si>
  <si>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</si>
  <si>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</si>
  <si>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</si>
  <si>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</si>
  <si>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</si>
  <si>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</si>
  <si>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</si>
  <si>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</si>
  <si>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Průzkumné, geodetické a projektové práce, dokumentace skutečného provedení, vrškeré doklady, atesty, revize nutné ke kolaudaci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</si>
</sst>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sz val="8"/>
      <color rgb="FF3366FF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8" fillId="3" borderId="0" xfId="0" applyFont="1" applyFill="1" applyAlignment="1" applyProtection="1">
      <alignment horizontal="left" vertical="center"/>
    </xf>
    <xf numFmtId="0" fontId="9" fillId="3" borderId="0" xfId="0" applyFont="1" applyFill="1" applyAlignment="1" applyProtection="1">
      <alignment vertical="center"/>
    </xf>
    <xf numFmtId="0" fontId="10" fillId="3" borderId="0" xfId="0" applyFont="1" applyFill="1" applyAlignment="1" applyProtection="1">
      <alignment horizontal="left" vertical="center"/>
    </xf>
    <xf numFmtId="0" fontId="11" fillId="3" borderId="0" xfId="1" applyFont="1" applyFill="1" applyAlignment="1" applyProtection="1">
      <alignment vertical="center"/>
    </xf>
    <xf numFmtId="0" fontId="38" fillId="3" borderId="0" xfId="1" applyFill="1"/>
    <xf numFmtId="0" fontId="0" fillId="3" borderId="0" xfId="0" applyFill="1"/>
    <xf numFmtId="0" fontId="8" fillId="3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5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8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9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18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166" fontId="25" fillId="0" borderId="24" xfId="0" applyNumberFormat="1" applyFont="1" applyBorder="1" applyAlignment="1">
      <alignment vertical="center"/>
    </xf>
    <xf numFmtId="4" fontId="25" fillId="0" borderId="25" xfId="0" applyNumberFormat="1" applyFont="1" applyBorder="1" applyAlignment="1">
      <alignment vertical="center"/>
    </xf>
    <xf numFmtId="0" fontId="0" fillId="3" borderId="0" xfId="0" applyFill="1" applyProtection="1"/>
    <xf numFmtId="0" fontId="38" fillId="3" borderId="0" xfId="1" applyFill="1" applyProtection="1"/>
    <xf numFmtId="4" fontId="0" fillId="0" borderId="28" xfId="0" applyNumberFormat="1" applyFont="1" applyBorder="1" applyAlignment="1" applyProtection="1">
      <alignment vertical="center"/>
      <protection locked="0"/>
    </xf>
    <xf numFmtId="4" fontId="30" fillId="0" borderId="28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31" fillId="0" borderId="29" xfId="0" applyFont="1" applyBorder="1" applyAlignment="1" applyProtection="1">
      <alignment vertical="center" wrapText="1"/>
      <protection locked="0"/>
    </xf>
    <xf numFmtId="0" fontId="31" fillId="0" borderId="30" xfId="0" applyFont="1" applyBorder="1" applyAlignment="1" applyProtection="1">
      <alignment vertical="center" wrapText="1"/>
      <protection locked="0"/>
    </xf>
    <xf numFmtId="0" fontId="31" fillId="0" borderId="31" xfId="0" applyFont="1" applyBorder="1" applyAlignment="1" applyProtection="1">
      <alignment vertical="center" wrapText="1"/>
      <protection locked="0"/>
    </xf>
    <xf numFmtId="0" fontId="31" fillId="0" borderId="32" xfId="0" applyFont="1" applyBorder="1" applyAlignment="1" applyProtection="1">
      <alignment horizontal="center" vertical="center" wrapText="1"/>
      <protection locked="0"/>
    </xf>
    <xf numFmtId="0" fontId="31" fillId="0" borderId="33" xfId="0" applyFont="1" applyBorder="1" applyAlignment="1" applyProtection="1">
      <alignment horizontal="center" vertical="center" wrapText="1"/>
      <protection locked="0"/>
    </xf>
    <xf numFmtId="0" fontId="31" fillId="0" borderId="32" xfId="0" applyFont="1" applyBorder="1" applyAlignment="1" applyProtection="1">
      <alignment vertical="center" wrapText="1"/>
      <protection locked="0"/>
    </xf>
    <xf numFmtId="0" fontId="31" fillId="0" borderId="33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49" fontId="34" fillId="0" borderId="1" xfId="0" applyNumberFormat="1" applyFont="1" applyBorder="1" applyAlignment="1" applyProtection="1">
      <alignment vertical="center" wrapText="1"/>
      <protection locked="0"/>
    </xf>
    <xf numFmtId="0" fontId="31" fillId="0" borderId="35" xfId="0" applyFont="1" applyBorder="1" applyAlignment="1" applyProtection="1">
      <alignment vertical="center" wrapText="1"/>
      <protection locked="0"/>
    </xf>
    <xf numFmtId="0" fontId="35" fillId="0" borderId="34" xfId="0" applyFont="1" applyBorder="1" applyAlignment="1" applyProtection="1">
      <alignment vertical="center" wrapText="1"/>
      <protection locked="0"/>
    </xf>
    <xf numFmtId="0" fontId="31" fillId="0" borderId="36" xfId="0" applyFont="1" applyBorder="1" applyAlignment="1" applyProtection="1">
      <alignment vertical="center" wrapText="1"/>
      <protection locked="0"/>
    </xf>
    <xf numFmtId="0" fontId="31" fillId="0" borderId="1" xfId="0" applyFont="1" applyBorder="1" applyAlignment="1" applyProtection="1">
      <alignment vertical="top"/>
      <protection locked="0"/>
    </xf>
    <xf numFmtId="0" fontId="31" fillId="0" borderId="0" xfId="0" applyFont="1" applyAlignment="1" applyProtection="1">
      <alignment vertical="top"/>
      <protection locked="0"/>
    </xf>
    <xf numFmtId="0" fontId="31" fillId="0" borderId="29" xfId="0" applyFont="1" applyBorder="1" applyAlignment="1" applyProtection="1">
      <alignment horizontal="left" vertical="center"/>
      <protection locked="0"/>
    </xf>
    <xf numFmtId="0" fontId="31" fillId="0" borderId="30" xfId="0" applyFont="1" applyBorder="1" applyAlignment="1" applyProtection="1">
      <alignment horizontal="left" vertical="center"/>
      <protection locked="0"/>
    </xf>
    <xf numFmtId="0" fontId="31" fillId="0" borderId="31" xfId="0" applyFont="1" applyBorder="1" applyAlignment="1" applyProtection="1">
      <alignment horizontal="left" vertical="center"/>
      <protection locked="0"/>
    </xf>
    <xf numFmtId="0" fontId="31" fillId="0" borderId="32" xfId="0" applyFont="1" applyBorder="1" applyAlignment="1" applyProtection="1">
      <alignment horizontal="left" vertical="center"/>
      <protection locked="0"/>
    </xf>
    <xf numFmtId="0" fontId="31" fillId="0" borderId="33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center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2" borderId="1" xfId="0" applyFont="1" applyFill="1" applyBorder="1" applyAlignment="1" applyProtection="1">
      <alignment horizontal="left" vertical="center"/>
      <protection locked="0"/>
    </xf>
    <xf numFmtId="0" fontId="34" fillId="2" borderId="1" xfId="0" applyFont="1" applyFill="1" applyBorder="1" applyAlignment="1" applyProtection="1">
      <alignment horizontal="center" vertical="center"/>
      <protection locked="0"/>
    </xf>
    <xf numFmtId="0" fontId="31" fillId="0" borderId="35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1" fillId="0" borderId="36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1" fillId="0" borderId="29" xfId="0" applyFont="1" applyBorder="1" applyAlignment="1" applyProtection="1">
      <alignment horizontal="left" vertical="center" wrapText="1"/>
      <protection locked="0"/>
    </xf>
    <xf numFmtId="0" fontId="31" fillId="0" borderId="30" xfId="0" applyFont="1" applyBorder="1" applyAlignment="1" applyProtection="1">
      <alignment horizontal="left" vertical="center" wrapText="1"/>
      <protection locked="0"/>
    </xf>
    <xf numFmtId="0" fontId="31" fillId="0" borderId="31" xfId="0" applyFont="1" applyBorder="1" applyAlignment="1" applyProtection="1">
      <alignment horizontal="left" vertical="center" wrapText="1"/>
      <protection locked="0"/>
    </xf>
    <xf numFmtId="0" fontId="31" fillId="0" borderId="32" xfId="0" applyFont="1" applyBorder="1" applyAlignment="1" applyProtection="1">
      <alignment horizontal="left" vertical="center" wrapText="1"/>
      <protection locked="0"/>
    </xf>
    <xf numFmtId="0" fontId="31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4" fillId="0" borderId="35" xfId="0" applyFont="1" applyBorder="1" applyAlignment="1" applyProtection="1">
      <alignment horizontal="left" vertical="center" wrapText="1"/>
      <protection locked="0"/>
    </xf>
    <xf numFmtId="0" fontId="34" fillId="0" borderId="34" xfId="0" applyFont="1" applyBorder="1" applyAlignment="1" applyProtection="1">
      <alignment horizontal="left" vertical="center" wrapText="1"/>
      <protection locked="0"/>
    </xf>
    <xf numFmtId="0" fontId="34" fillId="0" borderId="36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1" xfId="0" applyFont="1" applyBorder="1" applyAlignment="1" applyProtection="1">
      <alignment horizontal="center" vertical="top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0" fontId="33" fillId="0" borderId="1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3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horizontal="left"/>
      <protection locked="0"/>
    </xf>
    <xf numFmtId="0" fontId="36" fillId="0" borderId="34" xfId="0" applyFont="1" applyBorder="1" applyAlignment="1" applyProtection="1">
      <protection locked="0"/>
    </xf>
    <xf numFmtId="0" fontId="31" fillId="0" borderId="32" xfId="0" applyFont="1" applyBorder="1" applyAlignment="1" applyProtection="1">
      <alignment vertical="top"/>
      <protection locked="0"/>
    </xf>
    <xf numFmtId="0" fontId="31" fillId="0" borderId="33" xfId="0" applyFont="1" applyBorder="1" applyAlignment="1" applyProtection="1">
      <alignment vertical="top"/>
      <protection locked="0"/>
    </xf>
    <xf numFmtId="0" fontId="31" fillId="0" borderId="1" xfId="0" applyFont="1" applyBorder="1" applyAlignment="1" applyProtection="1">
      <alignment horizontal="center" vertical="center"/>
      <protection locked="0"/>
    </xf>
    <xf numFmtId="0" fontId="31" fillId="0" borderId="1" xfId="0" applyFont="1" applyBorder="1" applyAlignment="1" applyProtection="1">
      <alignment horizontal="left" vertical="top"/>
      <protection locked="0"/>
    </xf>
    <xf numFmtId="0" fontId="31" fillId="0" borderId="35" xfId="0" applyFont="1" applyBorder="1" applyAlignment="1" applyProtection="1">
      <alignment vertical="top"/>
      <protection locked="0"/>
    </xf>
    <xf numFmtId="0" fontId="31" fillId="0" borderId="34" xfId="0" applyFont="1" applyBorder="1" applyAlignment="1" applyProtection="1">
      <alignment vertical="top"/>
      <protection locked="0"/>
    </xf>
    <xf numFmtId="0" fontId="31" fillId="0" borderId="36" xfId="0" applyFont="1" applyBorder="1" applyAlignment="1" applyProtection="1">
      <alignment vertical="top"/>
      <protection locked="0"/>
    </xf>
    <xf numFmtId="0" fontId="26" fillId="3" borderId="0" xfId="1" applyFont="1" applyFill="1" applyAlignment="1" applyProtection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2" fillId="4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 wrapText="1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5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6" fillId="3" borderId="0" xfId="1" applyFont="1" applyFill="1" applyAlignment="1" applyProtection="1">
      <alignment vertical="center"/>
    </xf>
    <xf numFmtId="0" fontId="32" fillId="0" borderId="1" xfId="0" applyFont="1" applyBorder="1" applyAlignment="1" applyProtection="1">
      <alignment horizontal="center" vertical="center" wrapText="1"/>
      <protection locked="0"/>
    </xf>
    <xf numFmtId="0" fontId="33" fillId="0" borderId="34" xfId="0" applyFont="1" applyBorder="1" applyAlignment="1" applyProtection="1">
      <alignment horizontal="left" wrapText="1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49" fontId="34" fillId="0" borderId="1" xfId="0" applyNumberFormat="1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0" fontId="33" fillId="0" borderId="34" xfId="0" applyFont="1" applyBorder="1" applyAlignment="1" applyProtection="1">
      <alignment horizontal="left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0" fillId="0" borderId="0" xfId="0" applyProtection="1"/>
    <xf numFmtId="0" fontId="40" fillId="4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2" fillId="0" borderId="0" xfId="0" applyFont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0" fillId="6" borderId="10" xfId="0" applyFont="1" applyFill="1" applyBorder="1" applyAlignment="1" applyProtection="1">
      <alignment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14" fillId="0" borderId="20" xfId="0" applyFont="1" applyBorder="1" applyAlignment="1" applyProtection="1">
      <alignment horizontal="center" vertical="center" wrapText="1"/>
    </xf>
    <xf numFmtId="0" fontId="14" fillId="0" borderId="21" xfId="0" applyFont="1" applyBorder="1" applyAlignment="1" applyProtection="1">
      <alignment horizontal="center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19" fillId="0" borderId="0" xfId="0" applyFont="1" applyAlignment="1" applyProtection="1">
      <alignment horizontal="left" vertical="center"/>
    </xf>
    <xf numFmtId="4" fontId="19" fillId="0" borderId="0" xfId="0" applyNumberFormat="1" applyFont="1" applyAlignment="1" applyProtection="1"/>
    <xf numFmtId="0" fontId="0" fillId="0" borderId="15" xfId="0" applyFont="1" applyBorder="1" applyAlignment="1" applyProtection="1">
      <alignment vertical="center"/>
    </xf>
    <xf numFmtId="166" fontId="28" fillId="0" borderId="16" xfId="0" applyNumberFormat="1" applyFont="1" applyBorder="1" applyAlignment="1" applyProtection="1"/>
    <xf numFmtId="166" fontId="28" fillId="0" borderId="17" xfId="0" applyNumberFormat="1" applyFont="1" applyBorder="1" applyAlignment="1" applyProtection="1"/>
    <xf numFmtId="4" fontId="29" fillId="0" borderId="0" xfId="0" applyNumberFormat="1" applyFont="1" applyAlignment="1" applyProtection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0" borderId="28" xfId="0" applyNumberFormat="1" applyFont="1" applyBorder="1" applyAlignment="1" applyProtection="1">
      <alignment vertical="center"/>
    </xf>
    <xf numFmtId="0" fontId="1" fillId="0" borderId="2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0" fillId="0" borderId="0" xfId="0" applyNumberFormat="1" applyFont="1" applyAlignment="1" applyProtection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12" fillId="4" borderId="0" xfId="0" applyFont="1" applyFill="1" applyAlignment="1" applyProtection="1">
      <alignment horizontal="center" vertical="center"/>
    </xf>
    <xf numFmtId="0" fontId="30" fillId="0" borderId="28" xfId="0" applyFont="1" applyBorder="1" applyAlignment="1" applyProtection="1">
      <alignment horizontal="center" vertical="center"/>
    </xf>
    <xf numFmtId="49" fontId="30" fillId="0" borderId="28" xfId="0" applyNumberFormat="1" applyFont="1" applyBorder="1" applyAlignment="1" applyProtection="1">
      <alignment horizontal="left" vertical="center" wrapText="1"/>
    </xf>
    <xf numFmtId="0" fontId="30" fillId="0" borderId="28" xfId="0" applyFont="1" applyBorder="1" applyAlignment="1" applyProtection="1">
      <alignment horizontal="left" vertical="center" wrapText="1"/>
    </xf>
    <xf numFmtId="0" fontId="30" fillId="0" borderId="28" xfId="0" applyFont="1" applyBorder="1" applyAlignment="1" applyProtection="1">
      <alignment horizontal="center" vertical="center" wrapText="1"/>
    </xf>
    <xf numFmtId="167" fontId="30" fillId="0" borderId="28" xfId="0" applyNumberFormat="1" applyFont="1" applyBorder="1" applyAlignment="1" applyProtection="1">
      <alignment vertical="center"/>
    </xf>
    <xf numFmtId="4" fontId="30" fillId="0" borderId="28" xfId="0" applyNumberFormat="1" applyFont="1" applyBorder="1" applyAlignment="1" applyProtection="1">
      <alignment vertical="center"/>
    </xf>
    <xf numFmtId="0" fontId="30" fillId="0" borderId="5" xfId="0" applyFont="1" applyBorder="1" applyAlignment="1" applyProtection="1">
      <alignment vertical="center"/>
    </xf>
    <xf numFmtId="0" fontId="30" fillId="0" borderId="28" xfId="0" applyFont="1" applyBorder="1" applyAlignment="1" applyProtection="1">
      <alignment horizontal="left" vertical="center"/>
    </xf>
    <xf numFmtId="0" fontId="30" fillId="0" borderId="0" xfId="0" applyFont="1" applyBorder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view="pageBreakPreview" zoomScaleNormal="100" zoomScaleSheetLayoutView="100" workbookViewId="0">
      <pane ySplit="1" topLeftCell="A40" activePane="bottomLeft" state="frozen"/>
      <selection pane="bottomLeft" activeCell="AC77" sqref="AC77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7" t="s">
        <v>0</v>
      </c>
      <c r="B1" s="8"/>
      <c r="C1" s="8"/>
      <c r="D1" s="9" t="s">
        <v>1</v>
      </c>
      <c r="E1" s="8"/>
      <c r="F1" s="8"/>
      <c r="G1" s="8"/>
      <c r="H1" s="8"/>
      <c r="I1" s="8"/>
      <c r="J1" s="8"/>
      <c r="K1" s="10" t="s">
        <v>2</v>
      </c>
      <c r="L1" s="10"/>
      <c r="M1" s="10"/>
      <c r="N1" s="10"/>
      <c r="O1" s="10"/>
      <c r="P1" s="10"/>
      <c r="Q1" s="10"/>
      <c r="R1" s="10"/>
      <c r="S1" s="10"/>
      <c r="T1" s="8"/>
      <c r="U1" s="8"/>
      <c r="V1" s="8"/>
      <c r="W1" s="10" t="s">
        <v>3</v>
      </c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1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3" t="s">
        <v>4</v>
      </c>
      <c r="BB1" s="13" t="s">
        <v>5</v>
      </c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T1" s="14" t="s">
        <v>6</v>
      </c>
      <c r="BU1" s="14" t="s">
        <v>6</v>
      </c>
      <c r="BV1" s="14" t="s">
        <v>7</v>
      </c>
    </row>
    <row r="2" spans="1:74" ht="36.950000000000003" customHeight="1" x14ac:dyDescent="0.3">
      <c r="AR2" s="170" t="s">
        <v>8</v>
      </c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S2" s="15" t="s">
        <v>9</v>
      </c>
      <c r="BT2" s="15" t="s">
        <v>10</v>
      </c>
    </row>
    <row r="3" spans="1:74" ht="6.95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S3" s="15" t="s">
        <v>11</v>
      </c>
      <c r="BT3" s="15" t="s">
        <v>12</v>
      </c>
    </row>
    <row r="4" spans="1:74" ht="36.950000000000003" customHeight="1" x14ac:dyDescent="0.3">
      <c r="B4" s="19"/>
      <c r="C4" s="20"/>
      <c r="D4" s="21" t="s">
        <v>13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2"/>
      <c r="AS4" s="23" t="s">
        <v>14</v>
      </c>
      <c r="BS4" s="15" t="s">
        <v>15</v>
      </c>
    </row>
    <row r="5" spans="1:74" ht="14.45" customHeight="1" x14ac:dyDescent="0.3">
      <c r="B5" s="19"/>
      <c r="C5" s="20"/>
      <c r="D5" s="24" t="s">
        <v>16</v>
      </c>
      <c r="E5" s="20"/>
      <c r="F5" s="20"/>
      <c r="G5" s="20"/>
      <c r="H5" s="20"/>
      <c r="I5" s="20"/>
      <c r="J5" s="20"/>
      <c r="K5" s="194" t="s">
        <v>17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P5" s="20"/>
      <c r="AQ5" s="22"/>
      <c r="BS5" s="15" t="s">
        <v>9</v>
      </c>
    </row>
    <row r="6" spans="1:74" ht="36.950000000000003" customHeight="1" x14ac:dyDescent="0.3">
      <c r="B6" s="19"/>
      <c r="C6" s="20"/>
      <c r="D6" s="26" t="s">
        <v>18</v>
      </c>
      <c r="E6" s="20"/>
      <c r="F6" s="20"/>
      <c r="G6" s="20"/>
      <c r="H6" s="20"/>
      <c r="I6" s="20"/>
      <c r="J6" s="20"/>
      <c r="K6" s="196" t="s">
        <v>19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P6" s="20"/>
      <c r="AQ6" s="22"/>
      <c r="BS6" s="15" t="s">
        <v>9</v>
      </c>
    </row>
    <row r="7" spans="1:74" ht="14.45" customHeight="1" x14ac:dyDescent="0.3">
      <c r="B7" s="19"/>
      <c r="C7" s="20"/>
      <c r="D7" s="27" t="s">
        <v>20</v>
      </c>
      <c r="E7" s="20"/>
      <c r="F7" s="20"/>
      <c r="G7" s="20"/>
      <c r="H7" s="20"/>
      <c r="I7" s="20"/>
      <c r="J7" s="20"/>
      <c r="K7" s="25" t="s">
        <v>5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21</v>
      </c>
      <c r="AL7" s="20"/>
      <c r="AM7" s="20"/>
      <c r="AN7" s="25" t="s">
        <v>5</v>
      </c>
      <c r="AO7" s="20"/>
      <c r="AP7" s="20"/>
      <c r="AQ7" s="22"/>
      <c r="BS7" s="15" t="s">
        <v>11</v>
      </c>
    </row>
    <row r="8" spans="1:74" ht="14.45" customHeight="1" x14ac:dyDescent="0.3">
      <c r="B8" s="19"/>
      <c r="C8" s="20"/>
      <c r="D8" s="27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24</v>
      </c>
      <c r="AL8" s="20"/>
      <c r="AM8" s="20"/>
      <c r="AN8" s="25" t="s">
        <v>25</v>
      </c>
      <c r="AO8" s="20"/>
      <c r="AP8" s="20"/>
      <c r="AQ8" s="22"/>
      <c r="BS8" s="15" t="s">
        <v>11</v>
      </c>
    </row>
    <row r="9" spans="1:74" ht="14.45" customHeight="1" x14ac:dyDescent="0.3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2"/>
      <c r="BS9" s="15" t="s">
        <v>11</v>
      </c>
    </row>
    <row r="10" spans="1:74" ht="14.45" customHeight="1" x14ac:dyDescent="0.3">
      <c r="B10" s="19"/>
      <c r="C10" s="20"/>
      <c r="D10" s="27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27</v>
      </c>
      <c r="AL10" s="20"/>
      <c r="AM10" s="20"/>
      <c r="AN10" s="25" t="s">
        <v>5</v>
      </c>
      <c r="AO10" s="20"/>
      <c r="AP10" s="20"/>
      <c r="AQ10" s="22"/>
      <c r="BS10" s="15" t="s">
        <v>9</v>
      </c>
    </row>
    <row r="11" spans="1:74" ht="18.399999999999999" customHeight="1" x14ac:dyDescent="0.3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29</v>
      </c>
      <c r="AL11" s="20"/>
      <c r="AM11" s="20"/>
      <c r="AN11" s="25" t="s">
        <v>5</v>
      </c>
      <c r="AO11" s="20"/>
      <c r="AP11" s="20"/>
      <c r="AQ11" s="22"/>
      <c r="BS11" s="15" t="s">
        <v>9</v>
      </c>
    </row>
    <row r="12" spans="1:74" ht="6.95" customHeight="1" x14ac:dyDescent="0.3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2"/>
      <c r="BS12" s="15" t="s">
        <v>11</v>
      </c>
    </row>
    <row r="13" spans="1:74" ht="14.45" customHeight="1" x14ac:dyDescent="0.3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27</v>
      </c>
      <c r="AL13" s="20"/>
      <c r="AM13" s="20"/>
      <c r="AN13" s="25" t="s">
        <v>5</v>
      </c>
      <c r="AO13" s="20"/>
      <c r="AP13" s="20"/>
      <c r="AQ13" s="22"/>
      <c r="BS13" s="15" t="s">
        <v>11</v>
      </c>
    </row>
    <row r="14" spans="1:74" ht="15" x14ac:dyDescent="0.3">
      <c r="B14" s="19"/>
      <c r="C14" s="20"/>
      <c r="D14" s="20"/>
      <c r="E14" s="25" t="s">
        <v>31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7" t="s">
        <v>29</v>
      </c>
      <c r="AL14" s="20"/>
      <c r="AM14" s="20"/>
      <c r="AN14" s="25" t="s">
        <v>5</v>
      </c>
      <c r="AO14" s="20"/>
      <c r="AP14" s="20"/>
      <c r="AQ14" s="22"/>
      <c r="BS14" s="15" t="s">
        <v>11</v>
      </c>
    </row>
    <row r="15" spans="1:74" ht="6.95" customHeight="1" x14ac:dyDescent="0.3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2"/>
      <c r="BS15" s="15" t="s">
        <v>6</v>
      </c>
    </row>
    <row r="16" spans="1:74" ht="14.45" customHeight="1" x14ac:dyDescent="0.3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27</v>
      </c>
      <c r="AL16" s="20"/>
      <c r="AM16" s="20"/>
      <c r="AN16" s="25" t="s">
        <v>5</v>
      </c>
      <c r="AO16" s="20"/>
      <c r="AP16" s="20"/>
      <c r="AQ16" s="22"/>
      <c r="BS16" s="15" t="s">
        <v>6</v>
      </c>
    </row>
    <row r="17" spans="2:71" ht="18.399999999999999" customHeight="1" x14ac:dyDescent="0.3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29</v>
      </c>
      <c r="AL17" s="20"/>
      <c r="AM17" s="20"/>
      <c r="AN17" s="25" t="s">
        <v>5</v>
      </c>
      <c r="AO17" s="20"/>
      <c r="AP17" s="20"/>
      <c r="AQ17" s="22"/>
      <c r="BS17" s="15" t="s">
        <v>34</v>
      </c>
    </row>
    <row r="18" spans="2:71" ht="6.95" customHeight="1" x14ac:dyDescent="0.3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2"/>
      <c r="BS18" s="15" t="s">
        <v>11</v>
      </c>
    </row>
    <row r="19" spans="2:71" ht="14.45" customHeight="1" x14ac:dyDescent="0.3">
      <c r="B19" s="19"/>
      <c r="C19" s="20"/>
      <c r="D19" s="27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2"/>
      <c r="BS19" s="15" t="s">
        <v>11</v>
      </c>
    </row>
    <row r="20" spans="2:71" ht="16.5" customHeight="1" x14ac:dyDescent="0.3">
      <c r="B20" s="19"/>
      <c r="C20" s="20"/>
      <c r="D20" s="20"/>
      <c r="E20" s="197" t="s">
        <v>5</v>
      </c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197"/>
      <c r="AC20" s="197"/>
      <c r="AD20" s="197"/>
      <c r="AE20" s="197"/>
      <c r="AF20" s="197"/>
      <c r="AG20" s="197"/>
      <c r="AH20" s="197"/>
      <c r="AI20" s="197"/>
      <c r="AJ20" s="197"/>
      <c r="AK20" s="197"/>
      <c r="AL20" s="197"/>
      <c r="AM20" s="197"/>
      <c r="AN20" s="197"/>
      <c r="AO20" s="20"/>
      <c r="AP20" s="20"/>
      <c r="AQ20" s="22"/>
      <c r="BS20" s="15" t="s">
        <v>34</v>
      </c>
    </row>
    <row r="21" spans="2:71" ht="6.95" customHeight="1" x14ac:dyDescent="0.3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2"/>
    </row>
    <row r="22" spans="2:71" ht="6.95" customHeight="1" x14ac:dyDescent="0.3">
      <c r="B22" s="19"/>
      <c r="C22" s="20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0"/>
      <c r="AQ22" s="22"/>
    </row>
    <row r="23" spans="2:71" s="1" customFormat="1" ht="25.9" customHeight="1" x14ac:dyDescent="0.3">
      <c r="B23" s="29"/>
      <c r="C23" s="30"/>
      <c r="D23" s="31" t="s">
        <v>36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198">
        <f>ROUND(AG51,0)</f>
        <v>0</v>
      </c>
      <c r="AL23" s="199"/>
      <c r="AM23" s="199"/>
      <c r="AN23" s="199"/>
      <c r="AO23" s="199"/>
      <c r="AP23" s="30"/>
      <c r="AQ23" s="33"/>
    </row>
    <row r="24" spans="2:71" s="1" customFormat="1" ht="6.95" customHeight="1" x14ac:dyDescent="0.3">
      <c r="B24" s="29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3"/>
    </row>
    <row r="25" spans="2:71" s="1" customFormat="1" x14ac:dyDescent="0.3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200" t="s">
        <v>37</v>
      </c>
      <c r="M25" s="200"/>
      <c r="N25" s="200"/>
      <c r="O25" s="200"/>
      <c r="P25" s="30"/>
      <c r="Q25" s="30"/>
      <c r="R25" s="30"/>
      <c r="S25" s="30"/>
      <c r="T25" s="30"/>
      <c r="U25" s="30"/>
      <c r="V25" s="30"/>
      <c r="W25" s="200" t="s">
        <v>38</v>
      </c>
      <c r="X25" s="200"/>
      <c r="Y25" s="200"/>
      <c r="Z25" s="200"/>
      <c r="AA25" s="200"/>
      <c r="AB25" s="200"/>
      <c r="AC25" s="200"/>
      <c r="AD25" s="200"/>
      <c r="AE25" s="200"/>
      <c r="AF25" s="30"/>
      <c r="AG25" s="30"/>
      <c r="AH25" s="30"/>
      <c r="AI25" s="30"/>
      <c r="AJ25" s="30"/>
      <c r="AK25" s="200" t="s">
        <v>39</v>
      </c>
      <c r="AL25" s="200"/>
      <c r="AM25" s="200"/>
      <c r="AN25" s="200"/>
      <c r="AO25" s="200"/>
      <c r="AP25" s="30"/>
      <c r="AQ25" s="33"/>
    </row>
    <row r="26" spans="2:71" s="2" customFormat="1" ht="14.45" customHeight="1" x14ac:dyDescent="0.3">
      <c r="B26" s="34"/>
      <c r="C26" s="35"/>
      <c r="D26" s="36" t="s">
        <v>40</v>
      </c>
      <c r="E26" s="35"/>
      <c r="F26" s="36" t="s">
        <v>41</v>
      </c>
      <c r="G26" s="35"/>
      <c r="H26" s="35"/>
      <c r="I26" s="35"/>
      <c r="J26" s="35"/>
      <c r="K26" s="35"/>
      <c r="L26" s="182">
        <v>0.21</v>
      </c>
      <c r="M26" s="183"/>
      <c r="N26" s="183"/>
      <c r="O26" s="183"/>
      <c r="P26" s="35"/>
      <c r="Q26" s="35"/>
      <c r="R26" s="35"/>
      <c r="S26" s="35"/>
      <c r="T26" s="35"/>
      <c r="U26" s="35"/>
      <c r="V26" s="35"/>
      <c r="W26" s="184">
        <f>ROUND(AZ51,0)</f>
        <v>0</v>
      </c>
      <c r="X26" s="183"/>
      <c r="Y26" s="183"/>
      <c r="Z26" s="183"/>
      <c r="AA26" s="183"/>
      <c r="AB26" s="183"/>
      <c r="AC26" s="183"/>
      <c r="AD26" s="183"/>
      <c r="AE26" s="183"/>
      <c r="AF26" s="35"/>
      <c r="AG26" s="35"/>
      <c r="AH26" s="35"/>
      <c r="AI26" s="35"/>
      <c r="AJ26" s="35"/>
      <c r="AK26" s="184">
        <f>ROUND(AV51,0)</f>
        <v>0</v>
      </c>
      <c r="AL26" s="183"/>
      <c r="AM26" s="183"/>
      <c r="AN26" s="183"/>
      <c r="AO26" s="183"/>
      <c r="AP26" s="35"/>
      <c r="AQ26" s="37"/>
    </row>
    <row r="27" spans="2:71" s="2" customFormat="1" ht="14.45" customHeight="1" x14ac:dyDescent="0.3">
      <c r="B27" s="34"/>
      <c r="C27" s="35"/>
      <c r="D27" s="35"/>
      <c r="E27" s="35"/>
      <c r="F27" s="36" t="s">
        <v>42</v>
      </c>
      <c r="G27" s="35"/>
      <c r="H27" s="35"/>
      <c r="I27" s="35"/>
      <c r="J27" s="35"/>
      <c r="K27" s="35"/>
      <c r="L27" s="182">
        <v>0.15</v>
      </c>
      <c r="M27" s="183"/>
      <c r="N27" s="183"/>
      <c r="O27" s="183"/>
      <c r="P27" s="35"/>
      <c r="Q27" s="35"/>
      <c r="R27" s="35"/>
      <c r="S27" s="35"/>
      <c r="T27" s="35"/>
      <c r="U27" s="35"/>
      <c r="V27" s="35"/>
      <c r="W27" s="184">
        <f>ROUND(BA51,0)</f>
        <v>0</v>
      </c>
      <c r="X27" s="183"/>
      <c r="Y27" s="183"/>
      <c r="Z27" s="183"/>
      <c r="AA27" s="183"/>
      <c r="AB27" s="183"/>
      <c r="AC27" s="183"/>
      <c r="AD27" s="183"/>
      <c r="AE27" s="183"/>
      <c r="AF27" s="35"/>
      <c r="AG27" s="35"/>
      <c r="AH27" s="35"/>
      <c r="AI27" s="35"/>
      <c r="AJ27" s="35"/>
      <c r="AK27" s="184">
        <f>ROUND(AW51,0)</f>
        <v>0</v>
      </c>
      <c r="AL27" s="183"/>
      <c r="AM27" s="183"/>
      <c r="AN27" s="183"/>
      <c r="AO27" s="183"/>
      <c r="AP27" s="35"/>
      <c r="AQ27" s="37"/>
    </row>
    <row r="28" spans="2:71" s="2" customFormat="1" ht="14.45" hidden="1" customHeight="1" x14ac:dyDescent="0.3">
      <c r="B28" s="34"/>
      <c r="C28" s="35"/>
      <c r="D28" s="35"/>
      <c r="E28" s="35"/>
      <c r="F28" s="36" t="s">
        <v>43</v>
      </c>
      <c r="G28" s="35"/>
      <c r="H28" s="35"/>
      <c r="I28" s="35"/>
      <c r="J28" s="35"/>
      <c r="K28" s="35"/>
      <c r="L28" s="182">
        <v>0.21</v>
      </c>
      <c r="M28" s="183"/>
      <c r="N28" s="183"/>
      <c r="O28" s="183"/>
      <c r="P28" s="35"/>
      <c r="Q28" s="35"/>
      <c r="R28" s="35"/>
      <c r="S28" s="35"/>
      <c r="T28" s="35"/>
      <c r="U28" s="35"/>
      <c r="V28" s="35"/>
      <c r="W28" s="184">
        <f>ROUND(BB51,0)</f>
        <v>0</v>
      </c>
      <c r="X28" s="183"/>
      <c r="Y28" s="183"/>
      <c r="Z28" s="183"/>
      <c r="AA28" s="183"/>
      <c r="AB28" s="183"/>
      <c r="AC28" s="183"/>
      <c r="AD28" s="183"/>
      <c r="AE28" s="183"/>
      <c r="AF28" s="35"/>
      <c r="AG28" s="35"/>
      <c r="AH28" s="35"/>
      <c r="AI28" s="35"/>
      <c r="AJ28" s="35"/>
      <c r="AK28" s="184">
        <v>0</v>
      </c>
      <c r="AL28" s="183"/>
      <c r="AM28" s="183"/>
      <c r="AN28" s="183"/>
      <c r="AO28" s="183"/>
      <c r="AP28" s="35"/>
      <c r="AQ28" s="37"/>
    </row>
    <row r="29" spans="2:71" s="2" customFormat="1" ht="14.45" hidden="1" customHeight="1" x14ac:dyDescent="0.3">
      <c r="B29" s="34"/>
      <c r="C29" s="35"/>
      <c r="D29" s="35"/>
      <c r="E29" s="35"/>
      <c r="F29" s="36" t="s">
        <v>44</v>
      </c>
      <c r="G29" s="35"/>
      <c r="H29" s="35"/>
      <c r="I29" s="35"/>
      <c r="J29" s="35"/>
      <c r="K29" s="35"/>
      <c r="L29" s="182">
        <v>0.15</v>
      </c>
      <c r="M29" s="183"/>
      <c r="N29" s="183"/>
      <c r="O29" s="183"/>
      <c r="P29" s="35"/>
      <c r="Q29" s="35"/>
      <c r="R29" s="35"/>
      <c r="S29" s="35"/>
      <c r="T29" s="35"/>
      <c r="U29" s="35"/>
      <c r="V29" s="35"/>
      <c r="W29" s="184">
        <f>ROUND(BC51,0)</f>
        <v>0</v>
      </c>
      <c r="X29" s="183"/>
      <c r="Y29" s="183"/>
      <c r="Z29" s="183"/>
      <c r="AA29" s="183"/>
      <c r="AB29" s="183"/>
      <c r="AC29" s="183"/>
      <c r="AD29" s="183"/>
      <c r="AE29" s="183"/>
      <c r="AF29" s="35"/>
      <c r="AG29" s="35"/>
      <c r="AH29" s="35"/>
      <c r="AI29" s="35"/>
      <c r="AJ29" s="35"/>
      <c r="AK29" s="184">
        <v>0</v>
      </c>
      <c r="AL29" s="183"/>
      <c r="AM29" s="183"/>
      <c r="AN29" s="183"/>
      <c r="AO29" s="183"/>
      <c r="AP29" s="35"/>
      <c r="AQ29" s="37"/>
    </row>
    <row r="30" spans="2:71" s="2" customFormat="1" ht="14.45" hidden="1" customHeight="1" x14ac:dyDescent="0.3">
      <c r="B30" s="34"/>
      <c r="C30" s="35"/>
      <c r="D30" s="35"/>
      <c r="E30" s="35"/>
      <c r="F30" s="36" t="s">
        <v>45</v>
      </c>
      <c r="G30" s="35"/>
      <c r="H30" s="35"/>
      <c r="I30" s="35"/>
      <c r="J30" s="35"/>
      <c r="K30" s="35"/>
      <c r="L30" s="182">
        <v>0</v>
      </c>
      <c r="M30" s="183"/>
      <c r="N30" s="183"/>
      <c r="O30" s="183"/>
      <c r="P30" s="35"/>
      <c r="Q30" s="35"/>
      <c r="R30" s="35"/>
      <c r="S30" s="35"/>
      <c r="T30" s="35"/>
      <c r="U30" s="35"/>
      <c r="V30" s="35"/>
      <c r="W30" s="184">
        <f>ROUND(BD51,0)</f>
        <v>0</v>
      </c>
      <c r="X30" s="183"/>
      <c r="Y30" s="183"/>
      <c r="Z30" s="183"/>
      <c r="AA30" s="183"/>
      <c r="AB30" s="183"/>
      <c r="AC30" s="183"/>
      <c r="AD30" s="183"/>
      <c r="AE30" s="183"/>
      <c r="AF30" s="35"/>
      <c r="AG30" s="35"/>
      <c r="AH30" s="35"/>
      <c r="AI30" s="35"/>
      <c r="AJ30" s="35"/>
      <c r="AK30" s="184">
        <v>0</v>
      </c>
      <c r="AL30" s="183"/>
      <c r="AM30" s="183"/>
      <c r="AN30" s="183"/>
      <c r="AO30" s="183"/>
      <c r="AP30" s="35"/>
      <c r="AQ30" s="37"/>
    </row>
    <row r="31" spans="2:71" s="1" customFormat="1" ht="6.95" customHeight="1" x14ac:dyDescent="0.3">
      <c r="B31" s="29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3"/>
    </row>
    <row r="32" spans="2:71" s="1" customFormat="1" ht="25.9" customHeight="1" x14ac:dyDescent="0.3">
      <c r="B32" s="29"/>
      <c r="C32" s="38"/>
      <c r="D32" s="39" t="s">
        <v>46</v>
      </c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1" t="s">
        <v>47</v>
      </c>
      <c r="U32" s="40"/>
      <c r="V32" s="40"/>
      <c r="W32" s="40"/>
      <c r="X32" s="190" t="s">
        <v>48</v>
      </c>
      <c r="Y32" s="191"/>
      <c r="Z32" s="191"/>
      <c r="AA32" s="191"/>
      <c r="AB32" s="191"/>
      <c r="AC32" s="40"/>
      <c r="AD32" s="40"/>
      <c r="AE32" s="40"/>
      <c r="AF32" s="40"/>
      <c r="AG32" s="40"/>
      <c r="AH32" s="40"/>
      <c r="AI32" s="40"/>
      <c r="AJ32" s="40"/>
      <c r="AK32" s="192">
        <f>SUM(AK23:AK30)</f>
        <v>0</v>
      </c>
      <c r="AL32" s="191"/>
      <c r="AM32" s="191"/>
      <c r="AN32" s="191"/>
      <c r="AO32" s="193"/>
      <c r="AP32" s="38"/>
      <c r="AQ32" s="42"/>
    </row>
    <row r="33" spans="2:56" s="1" customFormat="1" ht="6.95" customHeight="1" x14ac:dyDescent="0.3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3"/>
    </row>
    <row r="34" spans="2:56" s="1" customFormat="1" ht="6.95" customHeight="1" x14ac:dyDescent="0.3"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5"/>
    </row>
    <row r="38" spans="2:56" s="1" customFormat="1" ht="6.95" customHeight="1" x14ac:dyDescent="0.3">
      <c r="B38" s="46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29"/>
    </row>
    <row r="39" spans="2:56" s="1" customFormat="1" ht="36.950000000000003" customHeight="1" x14ac:dyDescent="0.3">
      <c r="B39" s="29"/>
      <c r="C39" s="48" t="s">
        <v>49</v>
      </c>
      <c r="AR39" s="29"/>
    </row>
    <row r="40" spans="2:56" s="1" customFormat="1" ht="6.95" customHeight="1" x14ac:dyDescent="0.3">
      <c r="B40" s="29"/>
      <c r="AR40" s="29"/>
    </row>
    <row r="41" spans="2:56" s="3" customFormat="1" ht="14.45" customHeight="1" x14ac:dyDescent="0.3">
      <c r="B41" s="49"/>
      <c r="C41" s="50" t="s">
        <v>16</v>
      </c>
      <c r="L41" s="3" t="str">
        <f>K5</f>
        <v>Jansaprojekt56</v>
      </c>
      <c r="AR41" s="49"/>
    </row>
    <row r="42" spans="2:56" s="4" customFormat="1" ht="36.950000000000003" customHeight="1" x14ac:dyDescent="0.3">
      <c r="B42" s="51"/>
      <c r="C42" s="52" t="s">
        <v>18</v>
      </c>
      <c r="L42" s="174" t="str">
        <f>K6</f>
        <v>Genofondová banka Správy KRNAP ve Vrchlabí</v>
      </c>
      <c r="M42" s="175"/>
      <c r="N42" s="175"/>
      <c r="O42" s="175"/>
      <c r="P42" s="175"/>
      <c r="Q42" s="175"/>
      <c r="R42" s="175"/>
      <c r="S42" s="175"/>
      <c r="T42" s="175"/>
      <c r="U42" s="175"/>
      <c r="V42" s="175"/>
      <c r="W42" s="175"/>
      <c r="X42" s="175"/>
      <c r="Y42" s="175"/>
      <c r="Z42" s="175"/>
      <c r="AA42" s="175"/>
      <c r="AB42" s="175"/>
      <c r="AC42" s="175"/>
      <c r="AD42" s="175"/>
      <c r="AE42" s="175"/>
      <c r="AF42" s="175"/>
      <c r="AG42" s="175"/>
      <c r="AH42" s="175"/>
      <c r="AI42" s="175"/>
      <c r="AJ42" s="175"/>
      <c r="AK42" s="175"/>
      <c r="AL42" s="175"/>
      <c r="AM42" s="175"/>
      <c r="AN42" s="175"/>
      <c r="AO42" s="175"/>
      <c r="AR42" s="51"/>
    </row>
    <row r="43" spans="2:56" s="1" customFormat="1" ht="6.95" customHeight="1" x14ac:dyDescent="0.3">
      <c r="B43" s="29"/>
      <c r="AR43" s="29"/>
    </row>
    <row r="44" spans="2:56" s="1" customFormat="1" ht="15" x14ac:dyDescent="0.3">
      <c r="B44" s="29"/>
      <c r="C44" s="50" t="s">
        <v>22</v>
      </c>
      <c r="L44" s="53" t="str">
        <f>IF(K8="","",K8)</f>
        <v>Vrchlabí</v>
      </c>
      <c r="AI44" s="50" t="s">
        <v>24</v>
      </c>
      <c r="AM44" s="176" t="str">
        <f>IF(AN8= "","",AN8)</f>
        <v>27.8.2017</v>
      </c>
      <c r="AN44" s="176"/>
      <c r="AR44" s="29"/>
    </row>
    <row r="45" spans="2:56" s="1" customFormat="1" ht="6.95" customHeight="1" x14ac:dyDescent="0.3">
      <c r="B45" s="29"/>
      <c r="AR45" s="29"/>
    </row>
    <row r="46" spans="2:56" s="1" customFormat="1" ht="15" x14ac:dyDescent="0.3">
      <c r="B46" s="29"/>
      <c r="C46" s="50" t="s">
        <v>26</v>
      </c>
      <c r="L46" s="3" t="str">
        <f>IF(E11= "","",E11)</f>
        <v>Správa KRNAP ve Vrchlabí</v>
      </c>
      <c r="AI46" s="50" t="s">
        <v>32</v>
      </c>
      <c r="AM46" s="177" t="str">
        <f>IF(E17="","",E17)</f>
        <v>Jansaprojekt s.r.o., Dvůr Králové n.L.</v>
      </c>
      <c r="AN46" s="177"/>
      <c r="AO46" s="177"/>
      <c r="AP46" s="177"/>
      <c r="AR46" s="29"/>
      <c r="AS46" s="178" t="s">
        <v>50</v>
      </c>
      <c r="AT46" s="179"/>
      <c r="AU46" s="54"/>
      <c r="AV46" s="54"/>
      <c r="AW46" s="54"/>
      <c r="AX46" s="54"/>
      <c r="AY46" s="54"/>
      <c r="AZ46" s="54"/>
      <c r="BA46" s="54"/>
      <c r="BB46" s="54"/>
      <c r="BC46" s="54"/>
      <c r="BD46" s="55"/>
    </row>
    <row r="47" spans="2:56" s="1" customFormat="1" ht="15" x14ac:dyDescent="0.3">
      <c r="B47" s="29"/>
      <c r="C47" s="50" t="s">
        <v>30</v>
      </c>
      <c r="L47" s="3" t="str">
        <f>IF(E14="","",E14)</f>
        <v xml:space="preserve"> </v>
      </c>
      <c r="AR47" s="29"/>
      <c r="AS47" s="180"/>
      <c r="AT47" s="181"/>
      <c r="AU47" s="30"/>
      <c r="AV47" s="30"/>
      <c r="AW47" s="30"/>
      <c r="AX47" s="30"/>
      <c r="AY47" s="30"/>
      <c r="AZ47" s="30"/>
      <c r="BA47" s="30"/>
      <c r="BB47" s="30"/>
      <c r="BC47" s="30"/>
      <c r="BD47" s="56"/>
    </row>
    <row r="48" spans="2:56" s="1" customFormat="1" ht="10.9" customHeight="1" x14ac:dyDescent="0.3">
      <c r="B48" s="29"/>
      <c r="AR48" s="29"/>
      <c r="AS48" s="180"/>
      <c r="AT48" s="181"/>
      <c r="AU48" s="30"/>
      <c r="AV48" s="30"/>
      <c r="AW48" s="30"/>
      <c r="AX48" s="30"/>
      <c r="AY48" s="30"/>
      <c r="AZ48" s="30"/>
      <c r="BA48" s="30"/>
      <c r="BB48" s="30"/>
      <c r="BC48" s="30"/>
      <c r="BD48" s="56"/>
    </row>
    <row r="49" spans="1:91" s="1" customFormat="1" ht="29.25" customHeight="1" x14ac:dyDescent="0.3">
      <c r="B49" s="29"/>
      <c r="C49" s="186" t="s">
        <v>51</v>
      </c>
      <c r="D49" s="187"/>
      <c r="E49" s="187"/>
      <c r="F49" s="187"/>
      <c r="G49" s="187"/>
      <c r="H49" s="57"/>
      <c r="I49" s="188" t="s">
        <v>52</v>
      </c>
      <c r="J49" s="187"/>
      <c r="K49" s="187"/>
      <c r="L49" s="187"/>
      <c r="M49" s="187"/>
      <c r="N49" s="187"/>
      <c r="O49" s="187"/>
      <c r="P49" s="187"/>
      <c r="Q49" s="187"/>
      <c r="R49" s="187"/>
      <c r="S49" s="187"/>
      <c r="T49" s="187"/>
      <c r="U49" s="187"/>
      <c r="V49" s="187"/>
      <c r="W49" s="187"/>
      <c r="X49" s="187"/>
      <c r="Y49" s="187"/>
      <c r="Z49" s="187"/>
      <c r="AA49" s="187"/>
      <c r="AB49" s="187"/>
      <c r="AC49" s="187"/>
      <c r="AD49" s="187"/>
      <c r="AE49" s="187"/>
      <c r="AF49" s="187"/>
      <c r="AG49" s="189" t="s">
        <v>53</v>
      </c>
      <c r="AH49" s="187"/>
      <c r="AI49" s="187"/>
      <c r="AJ49" s="187"/>
      <c r="AK49" s="187"/>
      <c r="AL49" s="187"/>
      <c r="AM49" s="187"/>
      <c r="AN49" s="188" t="s">
        <v>54</v>
      </c>
      <c r="AO49" s="187"/>
      <c r="AP49" s="187"/>
      <c r="AQ49" s="58" t="s">
        <v>55</v>
      </c>
      <c r="AR49" s="29"/>
      <c r="AS49" s="59" t="s">
        <v>56</v>
      </c>
      <c r="AT49" s="60" t="s">
        <v>57</v>
      </c>
      <c r="AU49" s="60" t="s">
        <v>58</v>
      </c>
      <c r="AV49" s="60" t="s">
        <v>59</v>
      </c>
      <c r="AW49" s="60" t="s">
        <v>60</v>
      </c>
      <c r="AX49" s="60" t="s">
        <v>61</v>
      </c>
      <c r="AY49" s="60" t="s">
        <v>62</v>
      </c>
      <c r="AZ49" s="60" t="s">
        <v>63</v>
      </c>
      <c r="BA49" s="60" t="s">
        <v>64</v>
      </c>
      <c r="BB49" s="60" t="s">
        <v>65</v>
      </c>
      <c r="BC49" s="60" t="s">
        <v>66</v>
      </c>
      <c r="BD49" s="61" t="s">
        <v>67</v>
      </c>
    </row>
    <row r="50" spans="1:91" s="1" customFormat="1" ht="10.9" customHeight="1" x14ac:dyDescent="0.3">
      <c r="B50" s="29"/>
      <c r="AR50" s="29"/>
      <c r="AS50" s="62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5"/>
    </row>
    <row r="51" spans="1:91" s="4" customFormat="1" ht="32.450000000000003" customHeight="1" x14ac:dyDescent="0.3">
      <c r="B51" s="51"/>
      <c r="C51" s="63" t="s">
        <v>68</v>
      </c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168">
        <f>ROUND(SUM(AG52:AG54),0)</f>
        <v>0</v>
      </c>
      <c r="AH51" s="168"/>
      <c r="AI51" s="168"/>
      <c r="AJ51" s="168"/>
      <c r="AK51" s="168"/>
      <c r="AL51" s="168"/>
      <c r="AM51" s="168"/>
      <c r="AN51" s="169">
        <f>SUM(AG51,AT51)</f>
        <v>0</v>
      </c>
      <c r="AO51" s="169"/>
      <c r="AP51" s="169"/>
      <c r="AQ51" s="65" t="s">
        <v>5</v>
      </c>
      <c r="AR51" s="51"/>
      <c r="AS51" s="66">
        <f>ROUND(SUM(AS52:AS54),0)</f>
        <v>0</v>
      </c>
      <c r="AT51" s="67">
        <f>ROUND(SUM(AV51:AW51),0)</f>
        <v>0</v>
      </c>
      <c r="AU51" s="68">
        <f>ROUND(SUM(AU52:AU54),5)</f>
        <v>670.55268000000001</v>
      </c>
      <c r="AV51" s="67">
        <f>ROUND(AZ51*L26,0)</f>
        <v>0</v>
      </c>
      <c r="AW51" s="67">
        <f>ROUND(BA51*L27,0)</f>
        <v>0</v>
      </c>
      <c r="AX51" s="67">
        <f>ROUND(BB51*L26,0)</f>
        <v>0</v>
      </c>
      <c r="AY51" s="67">
        <f>ROUND(BC51*L27,0)</f>
        <v>0</v>
      </c>
      <c r="AZ51" s="67">
        <f>ROUND(SUM(AZ52:AZ54),0)</f>
        <v>0</v>
      </c>
      <c r="BA51" s="67">
        <f>ROUND(SUM(BA52:BA54),0)</f>
        <v>0</v>
      </c>
      <c r="BB51" s="67">
        <f>ROUND(SUM(BB52:BB54),0)</f>
        <v>0</v>
      </c>
      <c r="BC51" s="67">
        <f>ROUND(SUM(BC52:BC54),0)</f>
        <v>0</v>
      </c>
      <c r="BD51" s="69">
        <f>ROUND(SUM(BD52:BD54),0)</f>
        <v>0</v>
      </c>
      <c r="BS51" s="52" t="s">
        <v>69</v>
      </c>
      <c r="BT51" s="52" t="s">
        <v>70</v>
      </c>
      <c r="BU51" s="70" t="s">
        <v>71</v>
      </c>
      <c r="BV51" s="52" t="s">
        <v>72</v>
      </c>
      <c r="BW51" s="52" t="s">
        <v>7</v>
      </c>
      <c r="BX51" s="52" t="s">
        <v>73</v>
      </c>
      <c r="CL51" s="52" t="s">
        <v>5</v>
      </c>
    </row>
    <row r="52" spans="1:91" s="5" customFormat="1" ht="16.5" customHeight="1" x14ac:dyDescent="0.3">
      <c r="A52" s="71" t="s">
        <v>74</v>
      </c>
      <c r="B52" s="72"/>
      <c r="C52" s="73"/>
      <c r="D52" s="185" t="s">
        <v>11</v>
      </c>
      <c r="E52" s="185"/>
      <c r="F52" s="185"/>
      <c r="G52" s="185"/>
      <c r="H52" s="185"/>
      <c r="I52" s="74"/>
      <c r="J52" s="185" t="s">
        <v>75</v>
      </c>
      <c r="K52" s="185"/>
      <c r="L52" s="185"/>
      <c r="M52" s="185"/>
      <c r="N52" s="185"/>
      <c r="O52" s="185"/>
      <c r="P52" s="185"/>
      <c r="Q52" s="185"/>
      <c r="R52" s="185"/>
      <c r="S52" s="185"/>
      <c r="T52" s="185"/>
      <c r="U52" s="185"/>
      <c r="V52" s="185"/>
      <c r="W52" s="185"/>
      <c r="X52" s="185"/>
      <c r="Y52" s="185"/>
      <c r="Z52" s="185"/>
      <c r="AA52" s="185"/>
      <c r="AB52" s="185"/>
      <c r="AC52" s="185"/>
      <c r="AD52" s="185"/>
      <c r="AE52" s="185"/>
      <c r="AF52" s="185"/>
      <c r="AG52" s="172">
        <f>'1 - Oplocení a stínící kc...'!J27</f>
        <v>0</v>
      </c>
      <c r="AH52" s="173"/>
      <c r="AI52" s="173"/>
      <c r="AJ52" s="173"/>
      <c r="AK52" s="173"/>
      <c r="AL52" s="173"/>
      <c r="AM52" s="173"/>
      <c r="AN52" s="172">
        <f>SUM(AG52,AT52)</f>
        <v>0</v>
      </c>
      <c r="AO52" s="173"/>
      <c r="AP52" s="173"/>
      <c r="AQ52" s="75" t="s">
        <v>76</v>
      </c>
      <c r="AR52" s="72"/>
      <c r="AS52" s="76">
        <v>0</v>
      </c>
      <c r="AT52" s="77">
        <f>ROUND(SUM(AV52:AW52),0)</f>
        <v>0</v>
      </c>
      <c r="AU52" s="78">
        <f>'1 - Oplocení a stínící kc...'!P83</f>
        <v>526.72233000000006</v>
      </c>
      <c r="AV52" s="77">
        <f>'1 - Oplocení a stínící kc...'!J30</f>
        <v>0</v>
      </c>
      <c r="AW52" s="77">
        <f>'1 - Oplocení a stínící kc...'!J31</f>
        <v>0</v>
      </c>
      <c r="AX52" s="77">
        <f>'1 - Oplocení a stínící kc...'!J32</f>
        <v>0</v>
      </c>
      <c r="AY52" s="77">
        <f>'1 - Oplocení a stínící kc...'!J33</f>
        <v>0</v>
      </c>
      <c r="AZ52" s="77">
        <f>'1 - Oplocení a stínící kc...'!F30</f>
        <v>0</v>
      </c>
      <c r="BA52" s="77">
        <f>'1 - Oplocení a stínící kc...'!F31</f>
        <v>0</v>
      </c>
      <c r="BB52" s="77">
        <f>'1 - Oplocení a stínící kc...'!F32</f>
        <v>0</v>
      </c>
      <c r="BC52" s="77">
        <f>'1 - Oplocení a stínící kc...'!F33</f>
        <v>0</v>
      </c>
      <c r="BD52" s="79">
        <f>'1 - Oplocení a stínící kc...'!F34</f>
        <v>0</v>
      </c>
      <c r="BT52" s="80" t="s">
        <v>11</v>
      </c>
      <c r="BV52" s="80" t="s">
        <v>72</v>
      </c>
      <c r="BW52" s="80" t="s">
        <v>77</v>
      </c>
      <c r="BX52" s="80" t="s">
        <v>7</v>
      </c>
      <c r="CL52" s="80" t="s">
        <v>5</v>
      </c>
      <c r="CM52" s="80" t="s">
        <v>78</v>
      </c>
    </row>
    <row r="53" spans="1:91" s="5" customFormat="1" ht="16.5" customHeight="1" x14ac:dyDescent="0.3">
      <c r="A53" s="71" t="s">
        <v>74</v>
      </c>
      <c r="B53" s="72"/>
      <c r="C53" s="73"/>
      <c r="D53" s="185" t="s">
        <v>79</v>
      </c>
      <c r="E53" s="185"/>
      <c r="F53" s="185"/>
      <c r="G53" s="185"/>
      <c r="H53" s="185"/>
      <c r="I53" s="74"/>
      <c r="J53" s="185" t="s">
        <v>80</v>
      </c>
      <c r="K53" s="185"/>
      <c r="L53" s="185"/>
      <c r="M53" s="185"/>
      <c r="N53" s="185"/>
      <c r="O53" s="185"/>
      <c r="P53" s="185"/>
      <c r="Q53" s="185"/>
      <c r="R53" s="185"/>
      <c r="S53" s="185"/>
      <c r="T53" s="185"/>
      <c r="U53" s="185"/>
      <c r="V53" s="185"/>
      <c r="W53" s="185"/>
      <c r="X53" s="185"/>
      <c r="Y53" s="185"/>
      <c r="Z53" s="185"/>
      <c r="AA53" s="185"/>
      <c r="AB53" s="185"/>
      <c r="AC53" s="185"/>
      <c r="AD53" s="185"/>
      <c r="AE53" s="185"/>
      <c r="AF53" s="185"/>
      <c r="AG53" s="172">
        <f>'3 - Zahradní domek'!J27</f>
        <v>0</v>
      </c>
      <c r="AH53" s="173"/>
      <c r="AI53" s="173"/>
      <c r="AJ53" s="173"/>
      <c r="AK53" s="173"/>
      <c r="AL53" s="173"/>
      <c r="AM53" s="173"/>
      <c r="AN53" s="172">
        <f>SUM(AG53,AT53)</f>
        <v>0</v>
      </c>
      <c r="AO53" s="173"/>
      <c r="AP53" s="173"/>
      <c r="AQ53" s="75" t="s">
        <v>76</v>
      </c>
      <c r="AR53" s="72"/>
      <c r="AS53" s="76">
        <v>0</v>
      </c>
      <c r="AT53" s="77">
        <f>ROUND(SUM(AV53:AW53),0)</f>
        <v>0</v>
      </c>
      <c r="AU53" s="78">
        <f>'3 - Zahradní domek'!P87</f>
        <v>143.83035400000003</v>
      </c>
      <c r="AV53" s="77">
        <f>'3 - Zahradní domek'!J30</f>
        <v>0</v>
      </c>
      <c r="AW53" s="77">
        <f>'3 - Zahradní domek'!J31</f>
        <v>0</v>
      </c>
      <c r="AX53" s="77">
        <f>'3 - Zahradní domek'!J32</f>
        <v>0</v>
      </c>
      <c r="AY53" s="77">
        <f>'3 - Zahradní domek'!J33</f>
        <v>0</v>
      </c>
      <c r="AZ53" s="77">
        <f>'3 - Zahradní domek'!F30</f>
        <v>0</v>
      </c>
      <c r="BA53" s="77">
        <f>'3 - Zahradní domek'!F31</f>
        <v>0</v>
      </c>
      <c r="BB53" s="77">
        <f>'3 - Zahradní domek'!F32</f>
        <v>0</v>
      </c>
      <c r="BC53" s="77">
        <f>'3 - Zahradní domek'!F33</f>
        <v>0</v>
      </c>
      <c r="BD53" s="79">
        <f>'3 - Zahradní domek'!F34</f>
        <v>0</v>
      </c>
      <c r="BT53" s="80" t="s">
        <v>11</v>
      </c>
      <c r="BV53" s="80" t="s">
        <v>72</v>
      </c>
      <c r="BW53" s="80" t="s">
        <v>81</v>
      </c>
      <c r="BX53" s="80" t="s">
        <v>7</v>
      </c>
      <c r="CL53" s="80" t="s">
        <v>5</v>
      </c>
      <c r="CM53" s="80" t="s">
        <v>78</v>
      </c>
    </row>
    <row r="54" spans="1:91" s="5" customFormat="1" ht="16.5" customHeight="1" x14ac:dyDescent="0.3">
      <c r="A54" s="71" t="s">
        <v>74</v>
      </c>
      <c r="B54" s="72"/>
      <c r="C54" s="73"/>
      <c r="D54" s="185" t="s">
        <v>82</v>
      </c>
      <c r="E54" s="185"/>
      <c r="F54" s="185"/>
      <c r="G54" s="185"/>
      <c r="H54" s="185"/>
      <c r="I54" s="74"/>
      <c r="J54" s="185" t="s">
        <v>83</v>
      </c>
      <c r="K54" s="185"/>
      <c r="L54" s="185"/>
      <c r="M54" s="185"/>
      <c r="N54" s="185"/>
      <c r="O54" s="185"/>
      <c r="P54" s="185"/>
      <c r="Q54" s="185"/>
      <c r="R54" s="185"/>
      <c r="S54" s="185"/>
      <c r="T54" s="185"/>
      <c r="U54" s="185"/>
      <c r="V54" s="185"/>
      <c r="W54" s="185"/>
      <c r="X54" s="185"/>
      <c r="Y54" s="185"/>
      <c r="Z54" s="185"/>
      <c r="AA54" s="185"/>
      <c r="AB54" s="185"/>
      <c r="AC54" s="185"/>
      <c r="AD54" s="185"/>
      <c r="AE54" s="185"/>
      <c r="AF54" s="185"/>
      <c r="AG54" s="172">
        <f>'4 - Vedlejší náklady'!J27</f>
        <v>0</v>
      </c>
      <c r="AH54" s="173"/>
      <c r="AI54" s="173"/>
      <c r="AJ54" s="173"/>
      <c r="AK54" s="173"/>
      <c r="AL54" s="173"/>
      <c r="AM54" s="173"/>
      <c r="AN54" s="172">
        <f>SUM(AG54,AT54)</f>
        <v>0</v>
      </c>
      <c r="AO54" s="173"/>
      <c r="AP54" s="173"/>
      <c r="AQ54" s="75" t="s">
        <v>76</v>
      </c>
      <c r="AR54" s="72"/>
      <c r="AS54" s="81">
        <v>0</v>
      </c>
      <c r="AT54" s="82">
        <f>ROUND(SUM(AV54:AW54),0)</f>
        <v>0</v>
      </c>
      <c r="AU54" s="83">
        <f>'4 - Vedlejší náklady'!P82</f>
        <v>0</v>
      </c>
      <c r="AV54" s="82">
        <f>'4 - Vedlejší náklady'!J30</f>
        <v>0</v>
      </c>
      <c r="AW54" s="82">
        <f>'4 - Vedlejší náklady'!J31</f>
        <v>0</v>
      </c>
      <c r="AX54" s="82">
        <f>'4 - Vedlejší náklady'!J32</f>
        <v>0</v>
      </c>
      <c r="AY54" s="82">
        <f>'4 - Vedlejší náklady'!J33</f>
        <v>0</v>
      </c>
      <c r="AZ54" s="82">
        <f>'4 - Vedlejší náklady'!F30</f>
        <v>0</v>
      </c>
      <c r="BA54" s="82">
        <f>'4 - Vedlejší náklady'!F31</f>
        <v>0</v>
      </c>
      <c r="BB54" s="82">
        <f>'4 - Vedlejší náklady'!F32</f>
        <v>0</v>
      </c>
      <c r="BC54" s="82">
        <f>'4 - Vedlejší náklady'!F33</f>
        <v>0</v>
      </c>
      <c r="BD54" s="84">
        <f>'4 - Vedlejší náklady'!F34</f>
        <v>0</v>
      </c>
      <c r="BT54" s="80" t="s">
        <v>11</v>
      </c>
      <c r="BV54" s="80" t="s">
        <v>72</v>
      </c>
      <c r="BW54" s="80" t="s">
        <v>84</v>
      </c>
      <c r="BX54" s="80" t="s">
        <v>7</v>
      </c>
      <c r="CL54" s="80" t="s">
        <v>5</v>
      </c>
      <c r="CM54" s="80" t="s">
        <v>78</v>
      </c>
    </row>
    <row r="55" spans="1:91" s="1" customFormat="1" ht="30" customHeight="1" x14ac:dyDescent="0.3">
      <c r="B55" s="29"/>
      <c r="AR55" s="29"/>
    </row>
    <row r="56" spans="1:91" s="1" customFormat="1" ht="6.95" customHeight="1" x14ac:dyDescent="0.3">
      <c r="B56" s="4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29"/>
    </row>
  </sheetData>
  <sheetProtection algorithmName="SHA-512" hashValue="3SIKC0+4GFVzhsNOxLs3j3iJkw2/v+ILWYaUi4stZtbA75BWDtPBPWChq3ZEG79hv1WKsJEaPGWFhzoViLFEJA==" saltValue="z9zM2FK8GuQeNp8tjTQtBw==" spinCount="100000" sheet="1" objects="1" scenarios="1"/>
  <mergeCells count="47">
    <mergeCell ref="K5:AO5"/>
    <mergeCell ref="K6:AO6"/>
    <mergeCell ref="E20:AN20"/>
    <mergeCell ref="AK23:AO23"/>
    <mergeCell ref="L25:O25"/>
    <mergeCell ref="W25:AE25"/>
    <mergeCell ref="AK25:AO25"/>
    <mergeCell ref="AK29:AO29"/>
    <mergeCell ref="L26:O26"/>
    <mergeCell ref="W26:AE26"/>
    <mergeCell ref="AK26:AO26"/>
    <mergeCell ref="L27:O27"/>
    <mergeCell ref="W27:AE27"/>
    <mergeCell ref="AK27:AO27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D53:H53"/>
    <mergeCell ref="J53:AF53"/>
    <mergeCell ref="AN54:AP54"/>
    <mergeCell ref="AG54:AM54"/>
    <mergeCell ref="D54:H54"/>
    <mergeCell ref="J54:AF54"/>
    <mergeCell ref="AG51:AM51"/>
    <mergeCell ref="AN51:AP51"/>
    <mergeCell ref="AR2:BE2"/>
    <mergeCell ref="AN53:AP53"/>
    <mergeCell ref="AG53:AM53"/>
    <mergeCell ref="AN52:AP52"/>
    <mergeCell ref="AG52:AM52"/>
    <mergeCell ref="L42:AO42"/>
    <mergeCell ref="AM44:AN44"/>
    <mergeCell ref="AM46:AP46"/>
    <mergeCell ref="AS46:AT48"/>
    <mergeCell ref="L28:O28"/>
    <mergeCell ref="W28:AE28"/>
    <mergeCell ref="AK28:AO28"/>
    <mergeCell ref="L29:O29"/>
    <mergeCell ref="W29:AE29"/>
  </mergeCells>
  <hyperlinks>
    <hyperlink ref="K1:S1" location="C2" display="1) Rekapitulace stavby"/>
    <hyperlink ref="W1:AI1" location="C51" display="2) Rekapitulace objektů stavby a soupisů prací"/>
    <hyperlink ref="A52" location="'1 - Oplocení a stínící kc...'!C2" display="/"/>
    <hyperlink ref="A53" location="'3 - Zahradní domek'!C2" display="/"/>
    <hyperlink ref="A54" location="'4 - Vedlejší náklady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0"/>
  <sheetViews>
    <sheetView showGridLines="0" view="pageBreakPreview" zoomScaleNormal="100" zoomScaleSheetLayoutView="100" workbookViewId="0">
      <pane ySplit="1" topLeftCell="A98" activePane="bottomLeft" state="frozen"/>
      <selection pane="bottomLeft" activeCell="I96" sqref="I96"/>
    </sheetView>
  </sheetViews>
  <sheetFormatPr defaultRowHeight="13.5" x14ac:dyDescent="0.3"/>
  <cols>
    <col min="1" max="1" width="8.33203125" style="210" customWidth="1"/>
    <col min="2" max="2" width="1.6640625" style="210" customWidth="1"/>
    <col min="3" max="3" width="4.1640625" style="210" customWidth="1"/>
    <col min="4" max="4" width="4.33203125" style="210" customWidth="1"/>
    <col min="5" max="5" width="17.1640625" style="210" customWidth="1"/>
    <col min="6" max="6" width="75" style="210" customWidth="1"/>
    <col min="7" max="7" width="8.6640625" style="210" customWidth="1"/>
    <col min="8" max="8" width="11.1640625" style="210" customWidth="1"/>
    <col min="9" max="9" width="12.6640625" style="210" customWidth="1"/>
    <col min="10" max="10" width="23.5" style="210" customWidth="1"/>
    <col min="11" max="11" width="15.5" style="210" customWidth="1"/>
    <col min="12" max="12" width="9.33203125" style="210"/>
    <col min="13" max="18" width="9.33203125" style="210" hidden="1"/>
    <col min="19" max="19" width="8.1640625" style="210" hidden="1" customWidth="1"/>
    <col min="20" max="20" width="29.6640625" style="210" hidden="1" customWidth="1"/>
    <col min="21" max="21" width="16.33203125" style="210" hidden="1" customWidth="1"/>
    <col min="22" max="22" width="12.33203125" style="210" customWidth="1"/>
    <col min="23" max="23" width="16.33203125" style="210" customWidth="1"/>
    <col min="24" max="24" width="12.33203125" style="210" customWidth="1"/>
    <col min="25" max="25" width="15" style="210" customWidth="1"/>
    <col min="26" max="26" width="11" style="210" customWidth="1"/>
    <col min="27" max="27" width="15" style="210" customWidth="1"/>
    <col min="28" max="28" width="16.33203125" style="210" customWidth="1"/>
    <col min="29" max="29" width="11" style="210" customWidth="1"/>
    <col min="30" max="30" width="15" style="210" customWidth="1"/>
    <col min="31" max="31" width="16.33203125" style="210" customWidth="1"/>
    <col min="32" max="43" width="9.33203125" style="210"/>
    <col min="44" max="65" width="9.33203125" style="210" hidden="1"/>
    <col min="66" max="16384" width="9.33203125" style="210"/>
  </cols>
  <sheetData>
    <row r="1" spans="1:70" ht="21.75" customHeight="1" x14ac:dyDescent="0.3">
      <c r="A1" s="85"/>
      <c r="B1" s="8"/>
      <c r="C1" s="8"/>
      <c r="D1" s="9" t="s">
        <v>1</v>
      </c>
      <c r="E1" s="8"/>
      <c r="F1" s="167" t="s">
        <v>85</v>
      </c>
      <c r="G1" s="201" t="s">
        <v>86</v>
      </c>
      <c r="H1" s="201"/>
      <c r="I1" s="8"/>
      <c r="J1" s="167" t="s">
        <v>87</v>
      </c>
      <c r="K1" s="9" t="s">
        <v>88</v>
      </c>
      <c r="L1" s="167" t="s">
        <v>89</v>
      </c>
      <c r="M1" s="167"/>
      <c r="N1" s="167"/>
      <c r="O1" s="167"/>
      <c r="P1" s="167"/>
      <c r="Q1" s="167"/>
      <c r="R1" s="167"/>
      <c r="S1" s="167"/>
      <c r="T1" s="167"/>
      <c r="U1" s="86"/>
      <c r="V1" s="86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</row>
    <row r="2" spans="1:70" ht="36.950000000000003" customHeight="1" x14ac:dyDescent="0.3">
      <c r="L2" s="328" t="s">
        <v>8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213" t="s">
        <v>77</v>
      </c>
    </row>
    <row r="3" spans="1:70" ht="6.95" customHeight="1" x14ac:dyDescent="0.3">
      <c r="B3" s="214"/>
      <c r="C3" s="215"/>
      <c r="D3" s="215"/>
      <c r="E3" s="215"/>
      <c r="F3" s="215"/>
      <c r="G3" s="215"/>
      <c r="H3" s="215"/>
      <c r="I3" s="215"/>
      <c r="J3" s="215"/>
      <c r="K3" s="216"/>
      <c r="AT3" s="213" t="s">
        <v>78</v>
      </c>
    </row>
    <row r="4" spans="1:70" ht="36.950000000000003" customHeight="1" x14ac:dyDescent="0.3">
      <c r="B4" s="217"/>
      <c r="C4" s="218"/>
      <c r="D4" s="219" t="s">
        <v>90</v>
      </c>
      <c r="E4" s="218"/>
      <c r="F4" s="218"/>
      <c r="G4" s="218"/>
      <c r="H4" s="218"/>
      <c r="I4" s="218"/>
      <c r="J4" s="218"/>
      <c r="K4" s="220"/>
      <c r="M4" s="221" t="s">
        <v>14</v>
      </c>
      <c r="AT4" s="213" t="s">
        <v>6</v>
      </c>
    </row>
    <row r="5" spans="1:70" ht="6.95" customHeight="1" x14ac:dyDescent="0.3">
      <c r="B5" s="217"/>
      <c r="C5" s="218"/>
      <c r="D5" s="218"/>
      <c r="E5" s="218"/>
      <c r="F5" s="218"/>
      <c r="G5" s="218"/>
      <c r="H5" s="218"/>
      <c r="I5" s="218"/>
      <c r="J5" s="218"/>
      <c r="K5" s="220"/>
    </row>
    <row r="6" spans="1:70" ht="15" x14ac:dyDescent="0.3">
      <c r="B6" s="217"/>
      <c r="C6" s="218"/>
      <c r="D6" s="222" t="s">
        <v>18</v>
      </c>
      <c r="E6" s="218"/>
      <c r="F6" s="218"/>
      <c r="G6" s="218"/>
      <c r="H6" s="218"/>
      <c r="I6" s="218"/>
      <c r="J6" s="218"/>
      <c r="K6" s="220"/>
    </row>
    <row r="7" spans="1:70" ht="16.5" customHeight="1" x14ac:dyDescent="0.3">
      <c r="B7" s="217"/>
      <c r="C7" s="218"/>
      <c r="D7" s="218"/>
      <c r="E7" s="223" t="str">
        <f>'Rekapitulace stavby'!K6</f>
        <v>Genofondová banka Správy KRNAP ve Vrchlabí</v>
      </c>
      <c r="F7" s="224"/>
      <c r="G7" s="224"/>
      <c r="H7" s="224"/>
      <c r="I7" s="218"/>
      <c r="J7" s="218"/>
      <c r="K7" s="220"/>
    </row>
    <row r="8" spans="1:70" s="225" customFormat="1" ht="15" x14ac:dyDescent="0.3">
      <c r="B8" s="226"/>
      <c r="C8" s="227"/>
      <c r="D8" s="222" t="s">
        <v>91</v>
      </c>
      <c r="E8" s="227"/>
      <c r="F8" s="227"/>
      <c r="G8" s="227"/>
      <c r="H8" s="227"/>
      <c r="I8" s="227"/>
      <c r="J8" s="227"/>
      <c r="K8" s="228"/>
    </row>
    <row r="9" spans="1:70" s="225" customFormat="1" ht="36.950000000000003" customHeight="1" x14ac:dyDescent="0.3">
      <c r="B9" s="226"/>
      <c r="C9" s="227"/>
      <c r="D9" s="227"/>
      <c r="E9" s="229" t="s">
        <v>92</v>
      </c>
      <c r="F9" s="230"/>
      <c r="G9" s="230"/>
      <c r="H9" s="230"/>
      <c r="I9" s="227"/>
      <c r="J9" s="227"/>
      <c r="K9" s="228"/>
    </row>
    <row r="10" spans="1:70" s="225" customFormat="1" x14ac:dyDescent="0.3">
      <c r="B10" s="226"/>
      <c r="C10" s="227"/>
      <c r="D10" s="227"/>
      <c r="E10" s="227"/>
      <c r="F10" s="227"/>
      <c r="G10" s="227"/>
      <c r="H10" s="227"/>
      <c r="I10" s="227"/>
      <c r="J10" s="227"/>
      <c r="K10" s="228"/>
    </row>
    <row r="11" spans="1:70" s="225" customFormat="1" ht="14.45" customHeight="1" x14ac:dyDescent="0.3">
      <c r="B11" s="226"/>
      <c r="C11" s="227"/>
      <c r="D11" s="222" t="s">
        <v>20</v>
      </c>
      <c r="E11" s="227"/>
      <c r="F11" s="231" t="s">
        <v>5</v>
      </c>
      <c r="G11" s="227"/>
      <c r="H11" s="227"/>
      <c r="I11" s="222" t="s">
        <v>21</v>
      </c>
      <c r="J11" s="231" t="s">
        <v>5</v>
      </c>
      <c r="K11" s="228"/>
    </row>
    <row r="12" spans="1:70" s="225" customFormat="1" ht="14.45" customHeight="1" x14ac:dyDescent="0.3">
      <c r="B12" s="226"/>
      <c r="C12" s="227"/>
      <c r="D12" s="222" t="s">
        <v>22</v>
      </c>
      <c r="E12" s="227"/>
      <c r="F12" s="231" t="s">
        <v>23</v>
      </c>
      <c r="G12" s="227"/>
      <c r="H12" s="227"/>
      <c r="I12" s="222" t="s">
        <v>24</v>
      </c>
      <c r="J12" s="232" t="str">
        <f>'Rekapitulace stavby'!AN8</f>
        <v>27.8.2017</v>
      </c>
      <c r="K12" s="228"/>
    </row>
    <row r="13" spans="1:70" s="225" customFormat="1" ht="10.9" customHeight="1" x14ac:dyDescent="0.3">
      <c r="B13" s="226"/>
      <c r="C13" s="227"/>
      <c r="D13" s="227"/>
      <c r="E13" s="227"/>
      <c r="F13" s="227"/>
      <c r="G13" s="227"/>
      <c r="H13" s="227"/>
      <c r="I13" s="227"/>
      <c r="J13" s="227"/>
      <c r="K13" s="228"/>
    </row>
    <row r="14" spans="1:70" s="225" customFormat="1" ht="14.45" customHeight="1" x14ac:dyDescent="0.3">
      <c r="B14" s="226"/>
      <c r="C14" s="227"/>
      <c r="D14" s="222" t="s">
        <v>26</v>
      </c>
      <c r="E14" s="227"/>
      <c r="F14" s="227"/>
      <c r="G14" s="227"/>
      <c r="H14" s="227"/>
      <c r="I14" s="222" t="s">
        <v>27</v>
      </c>
      <c r="J14" s="231" t="s">
        <v>5</v>
      </c>
      <c r="K14" s="228"/>
    </row>
    <row r="15" spans="1:70" s="225" customFormat="1" ht="18" customHeight="1" x14ac:dyDescent="0.3">
      <c r="B15" s="226"/>
      <c r="C15" s="227"/>
      <c r="D15" s="227"/>
      <c r="E15" s="231" t="s">
        <v>28</v>
      </c>
      <c r="F15" s="227"/>
      <c r="G15" s="227"/>
      <c r="H15" s="227"/>
      <c r="I15" s="222" t="s">
        <v>29</v>
      </c>
      <c r="J15" s="231" t="s">
        <v>5</v>
      </c>
      <c r="K15" s="228"/>
    </row>
    <row r="16" spans="1:70" s="225" customFormat="1" ht="6.95" customHeight="1" x14ac:dyDescent="0.3">
      <c r="B16" s="226"/>
      <c r="C16" s="227"/>
      <c r="D16" s="227"/>
      <c r="E16" s="227"/>
      <c r="F16" s="227"/>
      <c r="G16" s="227"/>
      <c r="H16" s="227"/>
      <c r="I16" s="227"/>
      <c r="J16" s="227"/>
      <c r="K16" s="228"/>
    </row>
    <row r="17" spans="2:11" s="225" customFormat="1" ht="14.45" customHeight="1" x14ac:dyDescent="0.3">
      <c r="B17" s="226"/>
      <c r="C17" s="227"/>
      <c r="D17" s="222" t="s">
        <v>30</v>
      </c>
      <c r="E17" s="227"/>
      <c r="F17" s="227"/>
      <c r="G17" s="227"/>
      <c r="H17" s="227"/>
      <c r="I17" s="222" t="s">
        <v>27</v>
      </c>
      <c r="J17" s="231" t="str">
        <f>IF('Rekapitulace stavby'!AN13="Vyplň údaj","",IF('Rekapitulace stavby'!AN13="","",'Rekapitulace stavby'!AN13))</f>
        <v/>
      </c>
      <c r="K17" s="228"/>
    </row>
    <row r="18" spans="2:11" s="225" customFormat="1" ht="18" customHeight="1" x14ac:dyDescent="0.3">
      <c r="B18" s="226"/>
      <c r="C18" s="227"/>
      <c r="D18" s="227"/>
      <c r="E18" s="231" t="str">
        <f>IF('Rekapitulace stavby'!E14="Vyplň údaj","",IF('Rekapitulace stavby'!E14="","",'Rekapitulace stavby'!E14))</f>
        <v xml:space="preserve"> </v>
      </c>
      <c r="F18" s="227"/>
      <c r="G18" s="227"/>
      <c r="H18" s="227"/>
      <c r="I18" s="222" t="s">
        <v>29</v>
      </c>
      <c r="J18" s="231" t="str">
        <f>IF('Rekapitulace stavby'!AN14="Vyplň údaj","",IF('Rekapitulace stavby'!AN14="","",'Rekapitulace stavby'!AN14))</f>
        <v/>
      </c>
      <c r="K18" s="228"/>
    </row>
    <row r="19" spans="2:11" s="225" customFormat="1" ht="6.95" customHeight="1" x14ac:dyDescent="0.3">
      <c r="B19" s="226"/>
      <c r="C19" s="227"/>
      <c r="D19" s="227"/>
      <c r="E19" s="227"/>
      <c r="F19" s="227"/>
      <c r="G19" s="227"/>
      <c r="H19" s="227"/>
      <c r="I19" s="227"/>
      <c r="J19" s="227"/>
      <c r="K19" s="228"/>
    </row>
    <row r="20" spans="2:11" s="225" customFormat="1" ht="14.45" customHeight="1" x14ac:dyDescent="0.3">
      <c r="B20" s="226"/>
      <c r="C20" s="227"/>
      <c r="D20" s="222" t="s">
        <v>32</v>
      </c>
      <c r="E20" s="227"/>
      <c r="F20" s="227"/>
      <c r="G20" s="227"/>
      <c r="H20" s="227"/>
      <c r="I20" s="222" t="s">
        <v>27</v>
      </c>
      <c r="J20" s="231" t="s">
        <v>5</v>
      </c>
      <c r="K20" s="228"/>
    </row>
    <row r="21" spans="2:11" s="225" customFormat="1" ht="18" customHeight="1" x14ac:dyDescent="0.3">
      <c r="B21" s="226"/>
      <c r="C21" s="227"/>
      <c r="D21" s="227"/>
      <c r="E21" s="231" t="s">
        <v>33</v>
      </c>
      <c r="F21" s="227"/>
      <c r="G21" s="227"/>
      <c r="H21" s="227"/>
      <c r="I21" s="222" t="s">
        <v>29</v>
      </c>
      <c r="J21" s="231" t="s">
        <v>5</v>
      </c>
      <c r="K21" s="228"/>
    </row>
    <row r="22" spans="2:11" s="225" customFormat="1" ht="6.95" customHeight="1" x14ac:dyDescent="0.3">
      <c r="B22" s="226"/>
      <c r="C22" s="227"/>
      <c r="D22" s="227"/>
      <c r="E22" s="227"/>
      <c r="F22" s="227"/>
      <c r="G22" s="227"/>
      <c r="H22" s="227"/>
      <c r="I22" s="227"/>
      <c r="J22" s="227"/>
      <c r="K22" s="228"/>
    </row>
    <row r="23" spans="2:11" s="225" customFormat="1" ht="14.45" customHeight="1" x14ac:dyDescent="0.3">
      <c r="B23" s="226"/>
      <c r="C23" s="227"/>
      <c r="D23" s="222" t="s">
        <v>35</v>
      </c>
      <c r="E23" s="227"/>
      <c r="F23" s="227"/>
      <c r="G23" s="227"/>
      <c r="H23" s="227"/>
      <c r="I23" s="227"/>
      <c r="J23" s="227"/>
      <c r="K23" s="228"/>
    </row>
    <row r="24" spans="2:11" s="237" customFormat="1" ht="16.5" customHeight="1" x14ac:dyDescent="0.3">
      <c r="B24" s="233"/>
      <c r="C24" s="234"/>
      <c r="D24" s="234"/>
      <c r="E24" s="235" t="s">
        <v>5</v>
      </c>
      <c r="F24" s="235"/>
      <c r="G24" s="235"/>
      <c r="H24" s="235"/>
      <c r="I24" s="234"/>
      <c r="J24" s="234"/>
      <c r="K24" s="236"/>
    </row>
    <row r="25" spans="2:11" s="225" customFormat="1" ht="6.95" customHeight="1" x14ac:dyDescent="0.3">
      <c r="B25" s="226"/>
      <c r="C25" s="227"/>
      <c r="D25" s="227"/>
      <c r="E25" s="227"/>
      <c r="F25" s="227"/>
      <c r="G25" s="227"/>
      <c r="H25" s="227"/>
      <c r="I25" s="227"/>
      <c r="J25" s="227"/>
      <c r="K25" s="228"/>
    </row>
    <row r="26" spans="2:11" s="225" customFormat="1" ht="6.95" customHeight="1" x14ac:dyDescent="0.3">
      <c r="B26" s="226"/>
      <c r="C26" s="227"/>
      <c r="D26" s="238"/>
      <c r="E26" s="238"/>
      <c r="F26" s="238"/>
      <c r="G26" s="238"/>
      <c r="H26" s="238"/>
      <c r="I26" s="238"/>
      <c r="J26" s="238"/>
      <c r="K26" s="239"/>
    </row>
    <row r="27" spans="2:11" s="225" customFormat="1" ht="25.35" customHeight="1" x14ac:dyDescent="0.3">
      <c r="B27" s="226"/>
      <c r="C27" s="227"/>
      <c r="D27" s="240" t="s">
        <v>36</v>
      </c>
      <c r="E27" s="227"/>
      <c r="F27" s="227"/>
      <c r="G27" s="227"/>
      <c r="H27" s="227"/>
      <c r="I27" s="227"/>
      <c r="J27" s="241">
        <f>ROUND(J83,0)</f>
        <v>0</v>
      </c>
      <c r="K27" s="228"/>
    </row>
    <row r="28" spans="2:11" s="225" customFormat="1" ht="6.95" customHeight="1" x14ac:dyDescent="0.3">
      <c r="B28" s="226"/>
      <c r="C28" s="227"/>
      <c r="D28" s="238"/>
      <c r="E28" s="238"/>
      <c r="F28" s="238"/>
      <c r="G28" s="238"/>
      <c r="H28" s="238"/>
      <c r="I28" s="238"/>
      <c r="J28" s="238"/>
      <c r="K28" s="239"/>
    </row>
    <row r="29" spans="2:11" s="225" customFormat="1" ht="14.45" customHeight="1" x14ac:dyDescent="0.3">
      <c r="B29" s="226"/>
      <c r="C29" s="227"/>
      <c r="D29" s="227"/>
      <c r="E29" s="227"/>
      <c r="F29" s="242" t="s">
        <v>38</v>
      </c>
      <c r="G29" s="227"/>
      <c r="H29" s="227"/>
      <c r="I29" s="242" t="s">
        <v>37</v>
      </c>
      <c r="J29" s="242" t="s">
        <v>39</v>
      </c>
      <c r="K29" s="228"/>
    </row>
    <row r="30" spans="2:11" s="225" customFormat="1" ht="14.45" customHeight="1" x14ac:dyDescent="0.3">
      <c r="B30" s="226"/>
      <c r="C30" s="227"/>
      <c r="D30" s="243" t="s">
        <v>40</v>
      </c>
      <c r="E30" s="243" t="s">
        <v>41</v>
      </c>
      <c r="F30" s="244">
        <f>ROUND(SUM(BE83:BE109), 0)</f>
        <v>0</v>
      </c>
      <c r="G30" s="227"/>
      <c r="H30" s="227"/>
      <c r="I30" s="245">
        <v>0.21</v>
      </c>
      <c r="J30" s="244">
        <f>ROUND(ROUND((SUM(BE83:BE109)), 0)*I30, 0)</f>
        <v>0</v>
      </c>
      <c r="K30" s="228"/>
    </row>
    <row r="31" spans="2:11" s="225" customFormat="1" ht="14.45" customHeight="1" x14ac:dyDescent="0.3">
      <c r="B31" s="226"/>
      <c r="C31" s="227"/>
      <c r="D31" s="227"/>
      <c r="E31" s="243" t="s">
        <v>42</v>
      </c>
      <c r="F31" s="244">
        <f>ROUND(SUM(BF83:BF109), 0)</f>
        <v>0</v>
      </c>
      <c r="G31" s="227"/>
      <c r="H31" s="227"/>
      <c r="I31" s="245">
        <v>0.15</v>
      </c>
      <c r="J31" s="244">
        <f>ROUND(ROUND((SUM(BF83:BF109)), 0)*I31, 0)</f>
        <v>0</v>
      </c>
      <c r="K31" s="228"/>
    </row>
    <row r="32" spans="2:11" s="225" customFormat="1" ht="14.45" hidden="1" customHeight="1" x14ac:dyDescent="0.3">
      <c r="B32" s="226"/>
      <c r="C32" s="227"/>
      <c r="D32" s="227"/>
      <c r="E32" s="243" t="s">
        <v>43</v>
      </c>
      <c r="F32" s="244">
        <f>ROUND(SUM(BG83:BG109), 0)</f>
        <v>0</v>
      </c>
      <c r="G32" s="227"/>
      <c r="H32" s="227"/>
      <c r="I32" s="245">
        <v>0.21</v>
      </c>
      <c r="J32" s="244">
        <v>0</v>
      </c>
      <c r="K32" s="228"/>
    </row>
    <row r="33" spans="2:11" s="225" customFormat="1" ht="14.45" hidden="1" customHeight="1" x14ac:dyDescent="0.3">
      <c r="B33" s="226"/>
      <c r="C33" s="227"/>
      <c r="D33" s="227"/>
      <c r="E33" s="243" t="s">
        <v>44</v>
      </c>
      <c r="F33" s="244">
        <f>ROUND(SUM(BH83:BH109), 0)</f>
        <v>0</v>
      </c>
      <c r="G33" s="227"/>
      <c r="H33" s="227"/>
      <c r="I33" s="245">
        <v>0.15</v>
      </c>
      <c r="J33" s="244">
        <v>0</v>
      </c>
      <c r="K33" s="228"/>
    </row>
    <row r="34" spans="2:11" s="225" customFormat="1" ht="14.45" hidden="1" customHeight="1" x14ac:dyDescent="0.3">
      <c r="B34" s="226"/>
      <c r="C34" s="227"/>
      <c r="D34" s="227"/>
      <c r="E34" s="243" t="s">
        <v>45</v>
      </c>
      <c r="F34" s="244">
        <f>ROUND(SUM(BI83:BI109), 0)</f>
        <v>0</v>
      </c>
      <c r="G34" s="227"/>
      <c r="H34" s="227"/>
      <c r="I34" s="245">
        <v>0</v>
      </c>
      <c r="J34" s="244">
        <v>0</v>
      </c>
      <c r="K34" s="228"/>
    </row>
    <row r="35" spans="2:11" s="225" customFormat="1" ht="6.95" customHeight="1" x14ac:dyDescent="0.3">
      <c r="B35" s="226"/>
      <c r="C35" s="227"/>
      <c r="D35" s="227"/>
      <c r="E35" s="227"/>
      <c r="F35" s="227"/>
      <c r="G35" s="227"/>
      <c r="H35" s="227"/>
      <c r="I35" s="227"/>
      <c r="J35" s="227"/>
      <c r="K35" s="228"/>
    </row>
    <row r="36" spans="2:11" s="225" customFormat="1" ht="25.35" customHeight="1" x14ac:dyDescent="0.3">
      <c r="B36" s="226"/>
      <c r="C36" s="246"/>
      <c r="D36" s="247" t="s">
        <v>46</v>
      </c>
      <c r="E36" s="248"/>
      <c r="F36" s="248"/>
      <c r="G36" s="249" t="s">
        <v>47</v>
      </c>
      <c r="H36" s="250" t="s">
        <v>48</v>
      </c>
      <c r="I36" s="248"/>
      <c r="J36" s="251">
        <f>SUM(J27:J34)</f>
        <v>0</v>
      </c>
      <c r="K36" s="252"/>
    </row>
    <row r="37" spans="2:11" s="225" customFormat="1" ht="14.45" customHeight="1" x14ac:dyDescent="0.3">
      <c r="B37" s="253"/>
      <c r="C37" s="254"/>
      <c r="D37" s="254"/>
      <c r="E37" s="254"/>
      <c r="F37" s="254"/>
      <c r="G37" s="254"/>
      <c r="H37" s="254"/>
      <c r="I37" s="254"/>
      <c r="J37" s="254"/>
      <c r="K37" s="255"/>
    </row>
    <row r="41" spans="2:11" s="225" customFormat="1" ht="6.95" customHeight="1" x14ac:dyDescent="0.3">
      <c r="B41" s="256"/>
      <c r="C41" s="257"/>
      <c r="D41" s="257"/>
      <c r="E41" s="257"/>
      <c r="F41" s="257"/>
      <c r="G41" s="257"/>
      <c r="H41" s="257"/>
      <c r="I41" s="257"/>
      <c r="J41" s="257"/>
      <c r="K41" s="258"/>
    </row>
    <row r="42" spans="2:11" s="225" customFormat="1" ht="36.950000000000003" customHeight="1" x14ac:dyDescent="0.3">
      <c r="B42" s="226"/>
      <c r="C42" s="219" t="s">
        <v>93</v>
      </c>
      <c r="D42" s="227"/>
      <c r="E42" s="227"/>
      <c r="F42" s="227"/>
      <c r="G42" s="227"/>
      <c r="H42" s="227"/>
      <c r="I42" s="227"/>
      <c r="J42" s="227"/>
      <c r="K42" s="228"/>
    </row>
    <row r="43" spans="2:11" s="225" customFormat="1" ht="6.95" customHeight="1" x14ac:dyDescent="0.3">
      <c r="B43" s="226"/>
      <c r="C43" s="227"/>
      <c r="D43" s="227"/>
      <c r="E43" s="227"/>
      <c r="F43" s="227"/>
      <c r="G43" s="227"/>
      <c r="H43" s="227"/>
      <c r="I43" s="227"/>
      <c r="J43" s="227"/>
      <c r="K43" s="228"/>
    </row>
    <row r="44" spans="2:11" s="225" customFormat="1" ht="14.45" customHeight="1" x14ac:dyDescent="0.3">
      <c r="B44" s="226"/>
      <c r="C44" s="222" t="s">
        <v>18</v>
      </c>
      <c r="D44" s="227"/>
      <c r="E44" s="227"/>
      <c r="F44" s="227"/>
      <c r="G44" s="227"/>
      <c r="H44" s="227"/>
      <c r="I44" s="227"/>
      <c r="J44" s="227"/>
      <c r="K44" s="228"/>
    </row>
    <row r="45" spans="2:11" s="225" customFormat="1" ht="16.5" customHeight="1" x14ac:dyDescent="0.3">
      <c r="B45" s="226"/>
      <c r="C45" s="227"/>
      <c r="D45" s="227"/>
      <c r="E45" s="223" t="str">
        <f>E7</f>
        <v>Genofondová banka Správy KRNAP ve Vrchlabí</v>
      </c>
      <c r="F45" s="224"/>
      <c r="G45" s="224"/>
      <c r="H45" s="224"/>
      <c r="I45" s="227"/>
      <c r="J45" s="227"/>
      <c r="K45" s="228"/>
    </row>
    <row r="46" spans="2:11" s="225" customFormat="1" ht="14.45" customHeight="1" x14ac:dyDescent="0.3">
      <c r="B46" s="226"/>
      <c r="C46" s="222" t="s">
        <v>91</v>
      </c>
      <c r="D46" s="227"/>
      <c r="E46" s="227"/>
      <c r="F46" s="227"/>
      <c r="G46" s="227"/>
      <c r="H46" s="227"/>
      <c r="I46" s="227"/>
      <c r="J46" s="227"/>
      <c r="K46" s="228"/>
    </row>
    <row r="47" spans="2:11" s="225" customFormat="1" ht="17.25" customHeight="1" x14ac:dyDescent="0.3">
      <c r="B47" s="226"/>
      <c r="C47" s="227"/>
      <c r="D47" s="227"/>
      <c r="E47" s="229" t="str">
        <f>E9</f>
        <v>1 - Oplocení a stínící kce nad záhony</v>
      </c>
      <c r="F47" s="230"/>
      <c r="G47" s="230"/>
      <c r="H47" s="230"/>
      <c r="I47" s="227"/>
      <c r="J47" s="227"/>
      <c r="K47" s="228"/>
    </row>
    <row r="48" spans="2:11" s="225" customFormat="1" ht="6.95" customHeight="1" x14ac:dyDescent="0.3">
      <c r="B48" s="226"/>
      <c r="C48" s="227"/>
      <c r="D48" s="227"/>
      <c r="E48" s="227"/>
      <c r="F48" s="227"/>
      <c r="G48" s="227"/>
      <c r="H48" s="227"/>
      <c r="I48" s="227"/>
      <c r="J48" s="227"/>
      <c r="K48" s="228"/>
    </row>
    <row r="49" spans="2:47" s="225" customFormat="1" ht="18" customHeight="1" x14ac:dyDescent="0.3">
      <c r="B49" s="226"/>
      <c r="C49" s="222" t="s">
        <v>22</v>
      </c>
      <c r="D49" s="227"/>
      <c r="E49" s="227"/>
      <c r="F49" s="231" t="str">
        <f>F12</f>
        <v>Vrchlabí</v>
      </c>
      <c r="G49" s="227"/>
      <c r="H49" s="227"/>
      <c r="I49" s="222" t="s">
        <v>24</v>
      </c>
      <c r="J49" s="232" t="str">
        <f>IF(J12="","",J12)</f>
        <v>27.8.2017</v>
      </c>
      <c r="K49" s="228"/>
    </row>
    <row r="50" spans="2:47" s="225" customFormat="1" ht="6.95" customHeight="1" x14ac:dyDescent="0.3">
      <c r="B50" s="226"/>
      <c r="C50" s="227"/>
      <c r="D50" s="227"/>
      <c r="E50" s="227"/>
      <c r="F50" s="227"/>
      <c r="G50" s="227"/>
      <c r="H50" s="227"/>
      <c r="I50" s="227"/>
      <c r="J50" s="227"/>
      <c r="K50" s="228"/>
    </row>
    <row r="51" spans="2:47" s="225" customFormat="1" ht="15" x14ac:dyDescent="0.3">
      <c r="B51" s="226"/>
      <c r="C51" s="222" t="s">
        <v>26</v>
      </c>
      <c r="D51" s="227"/>
      <c r="E51" s="227"/>
      <c r="F51" s="231" t="str">
        <f>E15</f>
        <v>Správa KRNAP ve Vrchlabí</v>
      </c>
      <c r="G51" s="227"/>
      <c r="H51" s="227"/>
      <c r="I51" s="222" t="s">
        <v>32</v>
      </c>
      <c r="J51" s="235" t="str">
        <f>E21</f>
        <v>Jansaprojekt s.r.o., Dvůr Králové n.L.</v>
      </c>
      <c r="K51" s="228"/>
    </row>
    <row r="52" spans="2:47" s="225" customFormat="1" ht="14.45" customHeight="1" x14ac:dyDescent="0.3">
      <c r="B52" s="226"/>
      <c r="C52" s="222" t="s">
        <v>30</v>
      </c>
      <c r="D52" s="227"/>
      <c r="E52" s="227"/>
      <c r="F52" s="231" t="str">
        <f>IF(E18="","",E18)</f>
        <v xml:space="preserve"> </v>
      </c>
      <c r="G52" s="227"/>
      <c r="H52" s="227"/>
      <c r="I52" s="227"/>
      <c r="J52" s="259"/>
      <c r="K52" s="228"/>
    </row>
    <row r="53" spans="2:47" s="225" customFormat="1" ht="10.35" customHeight="1" x14ac:dyDescent="0.3">
      <c r="B53" s="226"/>
      <c r="C53" s="227"/>
      <c r="D53" s="227"/>
      <c r="E53" s="227"/>
      <c r="F53" s="227"/>
      <c r="G53" s="227"/>
      <c r="H53" s="227"/>
      <c r="I53" s="227"/>
      <c r="J53" s="227"/>
      <c r="K53" s="228"/>
    </row>
    <row r="54" spans="2:47" s="225" customFormat="1" ht="29.25" customHeight="1" x14ac:dyDescent="0.3">
      <c r="B54" s="226"/>
      <c r="C54" s="260" t="s">
        <v>94</v>
      </c>
      <c r="D54" s="246"/>
      <c r="E54" s="246"/>
      <c r="F54" s="246"/>
      <c r="G54" s="246"/>
      <c r="H54" s="246"/>
      <c r="I54" s="246"/>
      <c r="J54" s="261" t="s">
        <v>95</v>
      </c>
      <c r="K54" s="262"/>
    </row>
    <row r="55" spans="2:47" s="225" customFormat="1" ht="10.35" customHeight="1" x14ac:dyDescent="0.3">
      <c r="B55" s="226"/>
      <c r="C55" s="227"/>
      <c r="D55" s="227"/>
      <c r="E55" s="227"/>
      <c r="F55" s="227"/>
      <c r="G55" s="227"/>
      <c r="H55" s="227"/>
      <c r="I55" s="227"/>
      <c r="J55" s="227"/>
      <c r="K55" s="228"/>
    </row>
    <row r="56" spans="2:47" s="225" customFormat="1" ht="29.25" customHeight="1" x14ac:dyDescent="0.3">
      <c r="B56" s="226"/>
      <c r="C56" s="263" t="s">
        <v>96</v>
      </c>
      <c r="D56" s="227"/>
      <c r="E56" s="227"/>
      <c r="F56" s="227"/>
      <c r="G56" s="227"/>
      <c r="H56" s="227"/>
      <c r="I56" s="227"/>
      <c r="J56" s="241">
        <f>J83</f>
        <v>0</v>
      </c>
      <c r="K56" s="228"/>
      <c r="AU56" s="213" t="s">
        <v>97</v>
      </c>
    </row>
    <row r="57" spans="2:47" s="270" customFormat="1" ht="24.95" customHeight="1" x14ac:dyDescent="0.3">
      <c r="B57" s="264"/>
      <c r="C57" s="265"/>
      <c r="D57" s="266" t="s">
        <v>98</v>
      </c>
      <c r="E57" s="267"/>
      <c r="F57" s="267"/>
      <c r="G57" s="267"/>
      <c r="H57" s="267"/>
      <c r="I57" s="267"/>
      <c r="J57" s="268">
        <f>J84</f>
        <v>0</v>
      </c>
      <c r="K57" s="269"/>
    </row>
    <row r="58" spans="2:47" s="277" customFormat="1" ht="19.899999999999999" customHeight="1" x14ac:dyDescent="0.3">
      <c r="B58" s="271"/>
      <c r="C58" s="272"/>
      <c r="D58" s="273" t="s">
        <v>99</v>
      </c>
      <c r="E58" s="274"/>
      <c r="F58" s="274"/>
      <c r="G58" s="274"/>
      <c r="H58" s="274"/>
      <c r="I58" s="274"/>
      <c r="J58" s="275">
        <f>J85</f>
        <v>0</v>
      </c>
      <c r="K58" s="276"/>
    </row>
    <row r="59" spans="2:47" s="277" customFormat="1" ht="19.899999999999999" customHeight="1" x14ac:dyDescent="0.3">
      <c r="B59" s="271"/>
      <c r="C59" s="272"/>
      <c r="D59" s="273" t="s">
        <v>100</v>
      </c>
      <c r="E59" s="274"/>
      <c r="F59" s="274"/>
      <c r="G59" s="274"/>
      <c r="H59" s="274"/>
      <c r="I59" s="274"/>
      <c r="J59" s="275">
        <f>J94</f>
        <v>0</v>
      </c>
      <c r="K59" s="276"/>
    </row>
    <row r="60" spans="2:47" s="277" customFormat="1" ht="19.899999999999999" customHeight="1" x14ac:dyDescent="0.3">
      <c r="B60" s="271"/>
      <c r="C60" s="272"/>
      <c r="D60" s="273" t="s">
        <v>101</v>
      </c>
      <c r="E60" s="274"/>
      <c r="F60" s="274"/>
      <c r="G60" s="274"/>
      <c r="H60" s="274"/>
      <c r="I60" s="274"/>
      <c r="J60" s="275">
        <f>J100</f>
        <v>0</v>
      </c>
      <c r="K60" s="276"/>
    </row>
    <row r="61" spans="2:47" s="277" customFormat="1" ht="19.899999999999999" customHeight="1" x14ac:dyDescent="0.3">
      <c r="B61" s="271"/>
      <c r="C61" s="272"/>
      <c r="D61" s="273" t="s">
        <v>102</v>
      </c>
      <c r="E61" s="274"/>
      <c r="F61" s="274"/>
      <c r="G61" s="274"/>
      <c r="H61" s="274"/>
      <c r="I61" s="274"/>
      <c r="J61" s="275">
        <f>J103</f>
        <v>0</v>
      </c>
      <c r="K61" s="276"/>
    </row>
    <row r="62" spans="2:47" s="270" customFormat="1" ht="24.95" customHeight="1" x14ac:dyDescent="0.3">
      <c r="B62" s="264"/>
      <c r="C62" s="265"/>
      <c r="D62" s="266" t="s">
        <v>103</v>
      </c>
      <c r="E62" s="267"/>
      <c r="F62" s="267"/>
      <c r="G62" s="267"/>
      <c r="H62" s="267"/>
      <c r="I62" s="267"/>
      <c r="J62" s="268">
        <f>J105</f>
        <v>0</v>
      </c>
      <c r="K62" s="269"/>
    </row>
    <row r="63" spans="2:47" s="277" customFormat="1" ht="19.899999999999999" customHeight="1" x14ac:dyDescent="0.3">
      <c r="B63" s="271"/>
      <c r="C63" s="272"/>
      <c r="D63" s="273" t="s">
        <v>104</v>
      </c>
      <c r="E63" s="274"/>
      <c r="F63" s="274"/>
      <c r="G63" s="274"/>
      <c r="H63" s="274"/>
      <c r="I63" s="274"/>
      <c r="J63" s="275">
        <f>J106</f>
        <v>0</v>
      </c>
      <c r="K63" s="276"/>
    </row>
    <row r="64" spans="2:47" s="225" customFormat="1" ht="21.75" customHeight="1" x14ac:dyDescent="0.3">
      <c r="B64" s="226"/>
      <c r="C64" s="227"/>
      <c r="D64" s="227"/>
      <c r="E64" s="227"/>
      <c r="F64" s="227"/>
      <c r="G64" s="227"/>
      <c r="H64" s="227"/>
      <c r="I64" s="227"/>
      <c r="J64" s="227"/>
      <c r="K64" s="228"/>
    </row>
    <row r="65" spans="2:12" s="225" customFormat="1" ht="6.95" customHeight="1" x14ac:dyDescent="0.3">
      <c r="B65" s="253"/>
      <c r="C65" s="254"/>
      <c r="D65" s="254"/>
      <c r="E65" s="254"/>
      <c r="F65" s="254"/>
      <c r="G65" s="254"/>
      <c r="H65" s="254"/>
      <c r="I65" s="254"/>
      <c r="J65" s="254"/>
      <c r="K65" s="255"/>
    </row>
    <row r="69" spans="2:12" s="225" customFormat="1" ht="6.95" customHeight="1" x14ac:dyDescent="0.3">
      <c r="B69" s="256"/>
      <c r="C69" s="257"/>
      <c r="D69" s="257"/>
      <c r="E69" s="257"/>
      <c r="F69" s="257"/>
      <c r="G69" s="257"/>
      <c r="H69" s="257"/>
      <c r="I69" s="257"/>
      <c r="J69" s="257"/>
      <c r="K69" s="257"/>
      <c r="L69" s="226"/>
    </row>
    <row r="70" spans="2:12" s="225" customFormat="1" ht="36.950000000000003" customHeight="1" x14ac:dyDescent="0.3">
      <c r="B70" s="226"/>
      <c r="C70" s="278" t="s">
        <v>105</v>
      </c>
      <c r="L70" s="226"/>
    </row>
    <row r="71" spans="2:12" s="225" customFormat="1" ht="6.95" customHeight="1" x14ac:dyDescent="0.3">
      <c r="B71" s="226"/>
      <c r="L71" s="226"/>
    </row>
    <row r="72" spans="2:12" s="225" customFormat="1" ht="14.45" customHeight="1" x14ac:dyDescent="0.3">
      <c r="B72" s="226"/>
      <c r="C72" s="279" t="s">
        <v>18</v>
      </c>
      <c r="L72" s="226"/>
    </row>
    <row r="73" spans="2:12" s="225" customFormat="1" ht="16.5" customHeight="1" x14ac:dyDescent="0.3">
      <c r="B73" s="226"/>
      <c r="E73" s="280" t="str">
        <f>E7</f>
        <v>Genofondová banka Správy KRNAP ve Vrchlabí</v>
      </c>
      <c r="F73" s="281"/>
      <c r="G73" s="281"/>
      <c r="H73" s="281"/>
      <c r="L73" s="226"/>
    </row>
    <row r="74" spans="2:12" s="225" customFormat="1" ht="14.45" customHeight="1" x14ac:dyDescent="0.3">
      <c r="B74" s="226"/>
      <c r="C74" s="279" t="s">
        <v>91</v>
      </c>
      <c r="L74" s="226"/>
    </row>
    <row r="75" spans="2:12" s="225" customFormat="1" ht="17.25" customHeight="1" x14ac:dyDescent="0.3">
      <c r="B75" s="226"/>
      <c r="E75" s="282" t="str">
        <f>E9</f>
        <v>1 - Oplocení a stínící kce nad záhony</v>
      </c>
      <c r="F75" s="283"/>
      <c r="G75" s="283"/>
      <c r="H75" s="283"/>
      <c r="L75" s="226"/>
    </row>
    <row r="76" spans="2:12" s="225" customFormat="1" ht="6.95" customHeight="1" x14ac:dyDescent="0.3">
      <c r="B76" s="226"/>
      <c r="L76" s="226"/>
    </row>
    <row r="77" spans="2:12" s="225" customFormat="1" ht="18" customHeight="1" x14ac:dyDescent="0.3">
      <c r="B77" s="226"/>
      <c r="C77" s="279" t="s">
        <v>22</v>
      </c>
      <c r="F77" s="284" t="str">
        <f>F12</f>
        <v>Vrchlabí</v>
      </c>
      <c r="I77" s="279" t="s">
        <v>24</v>
      </c>
      <c r="J77" s="285" t="str">
        <f>IF(J12="","",J12)</f>
        <v>27.8.2017</v>
      </c>
      <c r="L77" s="226"/>
    </row>
    <row r="78" spans="2:12" s="225" customFormat="1" ht="6.95" customHeight="1" x14ac:dyDescent="0.3">
      <c r="B78" s="226"/>
      <c r="L78" s="226"/>
    </row>
    <row r="79" spans="2:12" s="225" customFormat="1" ht="15" x14ac:dyDescent="0.3">
      <c r="B79" s="226"/>
      <c r="C79" s="279" t="s">
        <v>26</v>
      </c>
      <c r="F79" s="284" t="str">
        <f>E15</f>
        <v>Správa KRNAP ve Vrchlabí</v>
      </c>
      <c r="I79" s="279" t="s">
        <v>32</v>
      </c>
      <c r="J79" s="284" t="str">
        <f>E21</f>
        <v>Jansaprojekt s.r.o., Dvůr Králové n.L.</v>
      </c>
      <c r="L79" s="226"/>
    </row>
    <row r="80" spans="2:12" s="225" customFormat="1" ht="14.45" customHeight="1" x14ac:dyDescent="0.3">
      <c r="B80" s="226"/>
      <c r="C80" s="279" t="s">
        <v>30</v>
      </c>
      <c r="F80" s="284" t="str">
        <f>IF(E18="","",E18)</f>
        <v xml:space="preserve"> </v>
      </c>
      <c r="L80" s="226"/>
    </row>
    <row r="81" spans="2:65" s="225" customFormat="1" ht="10.35" customHeight="1" x14ac:dyDescent="0.3">
      <c r="B81" s="226"/>
      <c r="L81" s="226"/>
    </row>
    <row r="82" spans="2:65" s="293" customFormat="1" ht="29.25" customHeight="1" x14ac:dyDescent="0.3">
      <c r="B82" s="286"/>
      <c r="C82" s="287" t="s">
        <v>106</v>
      </c>
      <c r="D82" s="288" t="s">
        <v>55</v>
      </c>
      <c r="E82" s="288" t="s">
        <v>51</v>
      </c>
      <c r="F82" s="288" t="s">
        <v>107</v>
      </c>
      <c r="G82" s="288" t="s">
        <v>108</v>
      </c>
      <c r="H82" s="288" t="s">
        <v>109</v>
      </c>
      <c r="I82" s="288" t="s">
        <v>110</v>
      </c>
      <c r="J82" s="288" t="s">
        <v>95</v>
      </c>
      <c r="K82" s="289" t="s">
        <v>111</v>
      </c>
      <c r="L82" s="286"/>
      <c r="M82" s="290" t="s">
        <v>112</v>
      </c>
      <c r="N82" s="291" t="s">
        <v>40</v>
      </c>
      <c r="O82" s="291" t="s">
        <v>113</v>
      </c>
      <c r="P82" s="291" t="s">
        <v>114</v>
      </c>
      <c r="Q82" s="291" t="s">
        <v>115</v>
      </c>
      <c r="R82" s="291" t="s">
        <v>116</v>
      </c>
      <c r="S82" s="291" t="s">
        <v>117</v>
      </c>
      <c r="T82" s="292" t="s">
        <v>118</v>
      </c>
    </row>
    <row r="83" spans="2:65" s="225" customFormat="1" ht="29.25" customHeight="1" x14ac:dyDescent="0.35">
      <c r="B83" s="226"/>
      <c r="C83" s="294" t="s">
        <v>96</v>
      </c>
      <c r="J83" s="295">
        <f>BK83</f>
        <v>0</v>
      </c>
      <c r="L83" s="226"/>
      <c r="M83" s="296"/>
      <c r="N83" s="238"/>
      <c r="O83" s="238"/>
      <c r="P83" s="297">
        <f>P84+P105</f>
        <v>526.72233000000006</v>
      </c>
      <c r="Q83" s="238"/>
      <c r="R83" s="297">
        <f>R84+R105</f>
        <v>69.283682404743999</v>
      </c>
      <c r="S83" s="238"/>
      <c r="T83" s="298">
        <f>T84+T105</f>
        <v>0</v>
      </c>
      <c r="AT83" s="213" t="s">
        <v>69</v>
      </c>
      <c r="AU83" s="213" t="s">
        <v>97</v>
      </c>
      <c r="BK83" s="299">
        <f>BK84+BK105</f>
        <v>0</v>
      </c>
    </row>
    <row r="84" spans="2:65" s="301" customFormat="1" ht="37.35" customHeight="1" x14ac:dyDescent="0.35">
      <c r="B84" s="300"/>
      <c r="D84" s="302" t="s">
        <v>69</v>
      </c>
      <c r="E84" s="303" t="s">
        <v>119</v>
      </c>
      <c r="F84" s="303" t="s">
        <v>120</v>
      </c>
      <c r="J84" s="304">
        <f>BK84</f>
        <v>0</v>
      </c>
      <c r="L84" s="300"/>
      <c r="M84" s="305"/>
      <c r="N84" s="306"/>
      <c r="O84" s="306"/>
      <c r="P84" s="307">
        <f>P85+P94+P100+P103</f>
        <v>300.89759700000002</v>
      </c>
      <c r="Q84" s="306"/>
      <c r="R84" s="307">
        <f>R85+R94+R100+R103</f>
        <v>64.304255104744001</v>
      </c>
      <c r="S84" s="306"/>
      <c r="T84" s="308">
        <f>T85+T94+T100+T103</f>
        <v>0</v>
      </c>
      <c r="AR84" s="302" t="s">
        <v>11</v>
      </c>
      <c r="AT84" s="309" t="s">
        <v>69</v>
      </c>
      <c r="AU84" s="309" t="s">
        <v>70</v>
      </c>
      <c r="AY84" s="302" t="s">
        <v>121</v>
      </c>
      <c r="BK84" s="310">
        <f>BK85+BK94+BK100+BK103</f>
        <v>0</v>
      </c>
    </row>
    <row r="85" spans="2:65" s="301" customFormat="1" ht="19.899999999999999" customHeight="1" x14ac:dyDescent="0.3">
      <c r="B85" s="300"/>
      <c r="D85" s="302" t="s">
        <v>69</v>
      </c>
      <c r="E85" s="311" t="s">
        <v>11</v>
      </c>
      <c r="F85" s="311" t="s">
        <v>122</v>
      </c>
      <c r="J85" s="312">
        <f>BK85</f>
        <v>0</v>
      </c>
      <c r="L85" s="300"/>
      <c r="M85" s="305"/>
      <c r="N85" s="306"/>
      <c r="O85" s="306"/>
      <c r="P85" s="307">
        <f>SUM(P86:P93)</f>
        <v>198.04819400000002</v>
      </c>
      <c r="Q85" s="306"/>
      <c r="R85" s="307">
        <f>SUM(R86:R93)</f>
        <v>0</v>
      </c>
      <c r="S85" s="306"/>
      <c r="T85" s="308">
        <f>SUM(T86:T93)</f>
        <v>0</v>
      </c>
      <c r="AR85" s="302" t="s">
        <v>11</v>
      </c>
      <c r="AT85" s="309" t="s">
        <v>69</v>
      </c>
      <c r="AU85" s="309" t="s">
        <v>11</v>
      </c>
      <c r="AY85" s="302" t="s">
        <v>121</v>
      </c>
      <c r="BK85" s="310">
        <f>SUM(BK86:BK93)</f>
        <v>0</v>
      </c>
    </row>
    <row r="86" spans="2:65" s="225" customFormat="1" ht="16.5" customHeight="1" x14ac:dyDescent="0.3">
      <c r="B86" s="226"/>
      <c r="C86" s="313" t="s">
        <v>11</v>
      </c>
      <c r="D86" s="313" t="s">
        <v>123</v>
      </c>
      <c r="E86" s="314" t="s">
        <v>124</v>
      </c>
      <c r="F86" s="315" t="s">
        <v>125</v>
      </c>
      <c r="G86" s="316" t="s">
        <v>126</v>
      </c>
      <c r="H86" s="317">
        <v>90.174000000000007</v>
      </c>
      <c r="I86" s="87"/>
      <c r="J86" s="318">
        <f t="shared" ref="J86:J93" si="0">ROUND(I86*H86,0)</f>
        <v>0</v>
      </c>
      <c r="K86" s="315" t="s">
        <v>127</v>
      </c>
      <c r="L86" s="226"/>
      <c r="M86" s="319" t="s">
        <v>5</v>
      </c>
      <c r="N86" s="320" t="s">
        <v>41</v>
      </c>
      <c r="O86" s="321">
        <v>1.43</v>
      </c>
      <c r="P86" s="321">
        <f t="shared" ref="P86:P93" si="1">O86*H86</f>
        <v>128.94882000000001</v>
      </c>
      <c r="Q86" s="321">
        <v>0</v>
      </c>
      <c r="R86" s="321">
        <f t="shared" ref="R86:R93" si="2">Q86*H86</f>
        <v>0</v>
      </c>
      <c r="S86" s="321">
        <v>0</v>
      </c>
      <c r="T86" s="322">
        <f t="shared" ref="T86:T93" si="3">S86*H86</f>
        <v>0</v>
      </c>
      <c r="AR86" s="213" t="s">
        <v>82</v>
      </c>
      <c r="AT86" s="213" t="s">
        <v>123</v>
      </c>
      <c r="AU86" s="213" t="s">
        <v>78</v>
      </c>
      <c r="AY86" s="213" t="s">
        <v>121</v>
      </c>
      <c r="BE86" s="323">
        <f t="shared" ref="BE86:BE93" si="4">IF(N86="základní",J86,0)</f>
        <v>0</v>
      </c>
      <c r="BF86" s="323">
        <f t="shared" ref="BF86:BF93" si="5">IF(N86="snížená",J86,0)</f>
        <v>0</v>
      </c>
      <c r="BG86" s="323">
        <f t="shared" ref="BG86:BG93" si="6">IF(N86="zákl. přenesená",J86,0)</f>
        <v>0</v>
      </c>
      <c r="BH86" s="323">
        <f t="shared" ref="BH86:BH93" si="7">IF(N86="sníž. přenesená",J86,0)</f>
        <v>0</v>
      </c>
      <c r="BI86" s="323">
        <f t="shared" ref="BI86:BI93" si="8">IF(N86="nulová",J86,0)</f>
        <v>0</v>
      </c>
      <c r="BJ86" s="213" t="s">
        <v>11</v>
      </c>
      <c r="BK86" s="323">
        <f t="shared" ref="BK86:BK93" si="9">ROUND(I86*H86,0)</f>
        <v>0</v>
      </c>
      <c r="BL86" s="213" t="s">
        <v>82</v>
      </c>
      <c r="BM86" s="213" t="s">
        <v>128</v>
      </c>
    </row>
    <row r="87" spans="2:65" s="225" customFormat="1" ht="16.5" customHeight="1" x14ac:dyDescent="0.3">
      <c r="B87" s="226"/>
      <c r="C87" s="313" t="s">
        <v>78</v>
      </c>
      <c r="D87" s="313" t="s">
        <v>123</v>
      </c>
      <c r="E87" s="314" t="s">
        <v>129</v>
      </c>
      <c r="F87" s="315" t="s">
        <v>130</v>
      </c>
      <c r="G87" s="316" t="s">
        <v>126</v>
      </c>
      <c r="H87" s="317">
        <v>60.46</v>
      </c>
      <c r="I87" s="87"/>
      <c r="J87" s="318">
        <f t="shared" si="0"/>
        <v>0</v>
      </c>
      <c r="K87" s="315" t="s">
        <v>127</v>
      </c>
      <c r="L87" s="226"/>
      <c r="M87" s="319" t="s">
        <v>5</v>
      </c>
      <c r="N87" s="320" t="s">
        <v>41</v>
      </c>
      <c r="O87" s="321">
        <v>7.3999999999999996E-2</v>
      </c>
      <c r="P87" s="321">
        <f t="shared" si="1"/>
        <v>4.4740399999999996</v>
      </c>
      <c r="Q87" s="321">
        <v>0</v>
      </c>
      <c r="R87" s="321">
        <f t="shared" si="2"/>
        <v>0</v>
      </c>
      <c r="S87" s="321">
        <v>0</v>
      </c>
      <c r="T87" s="322">
        <f t="shared" si="3"/>
        <v>0</v>
      </c>
      <c r="AR87" s="213" t="s">
        <v>82</v>
      </c>
      <c r="AT87" s="213" t="s">
        <v>123</v>
      </c>
      <c r="AU87" s="213" t="s">
        <v>78</v>
      </c>
      <c r="AY87" s="213" t="s">
        <v>121</v>
      </c>
      <c r="BE87" s="323">
        <f t="shared" si="4"/>
        <v>0</v>
      </c>
      <c r="BF87" s="323">
        <f t="shared" si="5"/>
        <v>0</v>
      </c>
      <c r="BG87" s="323">
        <f t="shared" si="6"/>
        <v>0</v>
      </c>
      <c r="BH87" s="323">
        <f t="shared" si="7"/>
        <v>0</v>
      </c>
      <c r="BI87" s="323">
        <f t="shared" si="8"/>
        <v>0</v>
      </c>
      <c r="BJ87" s="213" t="s">
        <v>11</v>
      </c>
      <c r="BK87" s="323">
        <f t="shared" si="9"/>
        <v>0</v>
      </c>
      <c r="BL87" s="213" t="s">
        <v>82</v>
      </c>
      <c r="BM87" s="213" t="s">
        <v>131</v>
      </c>
    </row>
    <row r="88" spans="2:65" s="225" customFormat="1" ht="16.5" customHeight="1" x14ac:dyDescent="0.3">
      <c r="B88" s="226"/>
      <c r="C88" s="313" t="s">
        <v>79</v>
      </c>
      <c r="D88" s="313" t="s">
        <v>123</v>
      </c>
      <c r="E88" s="314" t="s">
        <v>132</v>
      </c>
      <c r="F88" s="315" t="s">
        <v>133</v>
      </c>
      <c r="G88" s="316" t="s">
        <v>126</v>
      </c>
      <c r="H88" s="317">
        <v>29.713999999999999</v>
      </c>
      <c r="I88" s="87"/>
      <c r="J88" s="318">
        <f t="shared" si="0"/>
        <v>0</v>
      </c>
      <c r="K88" s="315" t="s">
        <v>127</v>
      </c>
      <c r="L88" s="226"/>
      <c r="M88" s="319" t="s">
        <v>5</v>
      </c>
      <c r="N88" s="320" t="s">
        <v>41</v>
      </c>
      <c r="O88" s="321">
        <v>6.2E-2</v>
      </c>
      <c r="P88" s="321">
        <f t="shared" si="1"/>
        <v>1.8422679999999998</v>
      </c>
      <c r="Q88" s="321">
        <v>0</v>
      </c>
      <c r="R88" s="321">
        <f t="shared" si="2"/>
        <v>0</v>
      </c>
      <c r="S88" s="321">
        <v>0</v>
      </c>
      <c r="T88" s="322">
        <f t="shared" si="3"/>
        <v>0</v>
      </c>
      <c r="AR88" s="213" t="s">
        <v>82</v>
      </c>
      <c r="AT88" s="213" t="s">
        <v>123</v>
      </c>
      <c r="AU88" s="213" t="s">
        <v>78</v>
      </c>
      <c r="AY88" s="213" t="s">
        <v>121</v>
      </c>
      <c r="BE88" s="323">
        <f t="shared" si="4"/>
        <v>0</v>
      </c>
      <c r="BF88" s="323">
        <f t="shared" si="5"/>
        <v>0</v>
      </c>
      <c r="BG88" s="323">
        <f t="shared" si="6"/>
        <v>0</v>
      </c>
      <c r="BH88" s="323">
        <f t="shared" si="7"/>
        <v>0</v>
      </c>
      <c r="BI88" s="323">
        <f t="shared" si="8"/>
        <v>0</v>
      </c>
      <c r="BJ88" s="213" t="s">
        <v>11</v>
      </c>
      <c r="BK88" s="323">
        <f t="shared" si="9"/>
        <v>0</v>
      </c>
      <c r="BL88" s="213" t="s">
        <v>82</v>
      </c>
      <c r="BM88" s="213" t="s">
        <v>134</v>
      </c>
    </row>
    <row r="89" spans="2:65" s="225" customFormat="1" ht="16.5" customHeight="1" x14ac:dyDescent="0.3">
      <c r="B89" s="226"/>
      <c r="C89" s="313" t="s">
        <v>82</v>
      </c>
      <c r="D89" s="313" t="s">
        <v>123</v>
      </c>
      <c r="E89" s="314" t="s">
        <v>135</v>
      </c>
      <c r="F89" s="315" t="s">
        <v>136</v>
      </c>
      <c r="G89" s="316" t="s">
        <v>126</v>
      </c>
      <c r="H89" s="317">
        <v>90.174000000000007</v>
      </c>
      <c r="I89" s="87"/>
      <c r="J89" s="318">
        <f t="shared" si="0"/>
        <v>0</v>
      </c>
      <c r="K89" s="315" t="s">
        <v>127</v>
      </c>
      <c r="L89" s="226"/>
      <c r="M89" s="319" t="s">
        <v>5</v>
      </c>
      <c r="N89" s="320" t="s">
        <v>41</v>
      </c>
      <c r="O89" s="321">
        <v>8.9999999999999993E-3</v>
      </c>
      <c r="P89" s="321">
        <f t="shared" si="1"/>
        <v>0.81156600000000001</v>
      </c>
      <c r="Q89" s="321">
        <v>0</v>
      </c>
      <c r="R89" s="321">
        <f t="shared" si="2"/>
        <v>0</v>
      </c>
      <c r="S89" s="321">
        <v>0</v>
      </c>
      <c r="T89" s="322">
        <f t="shared" si="3"/>
        <v>0</v>
      </c>
      <c r="AR89" s="213" t="s">
        <v>82</v>
      </c>
      <c r="AT89" s="213" t="s">
        <v>123</v>
      </c>
      <c r="AU89" s="213" t="s">
        <v>78</v>
      </c>
      <c r="AY89" s="213" t="s">
        <v>121</v>
      </c>
      <c r="BE89" s="323">
        <f t="shared" si="4"/>
        <v>0</v>
      </c>
      <c r="BF89" s="323">
        <f t="shared" si="5"/>
        <v>0</v>
      </c>
      <c r="BG89" s="323">
        <f t="shared" si="6"/>
        <v>0</v>
      </c>
      <c r="BH89" s="323">
        <f t="shared" si="7"/>
        <v>0</v>
      </c>
      <c r="BI89" s="323">
        <f t="shared" si="8"/>
        <v>0</v>
      </c>
      <c r="BJ89" s="213" t="s">
        <v>11</v>
      </c>
      <c r="BK89" s="323">
        <f t="shared" si="9"/>
        <v>0</v>
      </c>
      <c r="BL89" s="213" t="s">
        <v>82</v>
      </c>
      <c r="BM89" s="213" t="s">
        <v>137</v>
      </c>
    </row>
    <row r="90" spans="2:65" s="225" customFormat="1" ht="16.5" customHeight="1" x14ac:dyDescent="0.3">
      <c r="B90" s="226"/>
      <c r="C90" s="313" t="s">
        <v>138</v>
      </c>
      <c r="D90" s="313" t="s">
        <v>123</v>
      </c>
      <c r="E90" s="314" t="s">
        <v>139</v>
      </c>
      <c r="F90" s="315" t="s">
        <v>140</v>
      </c>
      <c r="G90" s="316" t="s">
        <v>141</v>
      </c>
      <c r="H90" s="317">
        <v>53.484000000000002</v>
      </c>
      <c r="I90" s="87"/>
      <c r="J90" s="318">
        <f t="shared" si="0"/>
        <v>0</v>
      </c>
      <c r="K90" s="315" t="s">
        <v>127</v>
      </c>
      <c r="L90" s="226"/>
      <c r="M90" s="319" t="s">
        <v>5</v>
      </c>
      <c r="N90" s="320" t="s">
        <v>41</v>
      </c>
      <c r="O90" s="321">
        <v>0</v>
      </c>
      <c r="P90" s="321">
        <f t="shared" si="1"/>
        <v>0</v>
      </c>
      <c r="Q90" s="321">
        <v>0</v>
      </c>
      <c r="R90" s="321">
        <f t="shared" si="2"/>
        <v>0</v>
      </c>
      <c r="S90" s="321">
        <v>0</v>
      </c>
      <c r="T90" s="322">
        <f t="shared" si="3"/>
        <v>0</v>
      </c>
      <c r="AR90" s="213" t="s">
        <v>82</v>
      </c>
      <c r="AT90" s="213" t="s">
        <v>123</v>
      </c>
      <c r="AU90" s="213" t="s">
        <v>78</v>
      </c>
      <c r="AY90" s="213" t="s">
        <v>121</v>
      </c>
      <c r="BE90" s="323">
        <f t="shared" si="4"/>
        <v>0</v>
      </c>
      <c r="BF90" s="323">
        <f t="shared" si="5"/>
        <v>0</v>
      </c>
      <c r="BG90" s="323">
        <f t="shared" si="6"/>
        <v>0</v>
      </c>
      <c r="BH90" s="323">
        <f t="shared" si="7"/>
        <v>0</v>
      </c>
      <c r="BI90" s="323">
        <f t="shared" si="8"/>
        <v>0</v>
      </c>
      <c r="BJ90" s="213" t="s">
        <v>11</v>
      </c>
      <c r="BK90" s="323">
        <f t="shared" si="9"/>
        <v>0</v>
      </c>
      <c r="BL90" s="213" t="s">
        <v>82</v>
      </c>
      <c r="BM90" s="213" t="s">
        <v>142</v>
      </c>
    </row>
    <row r="91" spans="2:65" s="225" customFormat="1" ht="16.5" customHeight="1" x14ac:dyDescent="0.3">
      <c r="B91" s="226"/>
      <c r="C91" s="313" t="s">
        <v>143</v>
      </c>
      <c r="D91" s="313" t="s">
        <v>123</v>
      </c>
      <c r="E91" s="314" t="s">
        <v>144</v>
      </c>
      <c r="F91" s="315" t="s">
        <v>145</v>
      </c>
      <c r="G91" s="316" t="s">
        <v>126</v>
      </c>
      <c r="H91" s="317">
        <v>60.46</v>
      </c>
      <c r="I91" s="87"/>
      <c r="J91" s="318">
        <f t="shared" si="0"/>
        <v>0</v>
      </c>
      <c r="K91" s="315" t="s">
        <v>127</v>
      </c>
      <c r="L91" s="226"/>
      <c r="M91" s="319" t="s">
        <v>5</v>
      </c>
      <c r="N91" s="320" t="s">
        <v>41</v>
      </c>
      <c r="O91" s="321">
        <v>0.65200000000000002</v>
      </c>
      <c r="P91" s="321">
        <f t="shared" si="1"/>
        <v>39.419920000000005</v>
      </c>
      <c r="Q91" s="321">
        <v>0</v>
      </c>
      <c r="R91" s="321">
        <f t="shared" si="2"/>
        <v>0</v>
      </c>
      <c r="S91" s="321">
        <v>0</v>
      </c>
      <c r="T91" s="322">
        <f t="shared" si="3"/>
        <v>0</v>
      </c>
      <c r="AR91" s="213" t="s">
        <v>82</v>
      </c>
      <c r="AT91" s="213" t="s">
        <v>123</v>
      </c>
      <c r="AU91" s="213" t="s">
        <v>78</v>
      </c>
      <c r="AY91" s="213" t="s">
        <v>121</v>
      </c>
      <c r="BE91" s="323">
        <f t="shared" si="4"/>
        <v>0</v>
      </c>
      <c r="BF91" s="323">
        <f t="shared" si="5"/>
        <v>0</v>
      </c>
      <c r="BG91" s="323">
        <f t="shared" si="6"/>
        <v>0</v>
      </c>
      <c r="BH91" s="323">
        <f t="shared" si="7"/>
        <v>0</v>
      </c>
      <c r="BI91" s="323">
        <f t="shared" si="8"/>
        <v>0</v>
      </c>
      <c r="BJ91" s="213" t="s">
        <v>11</v>
      </c>
      <c r="BK91" s="323">
        <f t="shared" si="9"/>
        <v>0</v>
      </c>
      <c r="BL91" s="213" t="s">
        <v>82</v>
      </c>
      <c r="BM91" s="213" t="s">
        <v>146</v>
      </c>
    </row>
    <row r="92" spans="2:65" s="225" customFormat="1" ht="16.5" customHeight="1" x14ac:dyDescent="0.3">
      <c r="B92" s="226"/>
      <c r="C92" s="313" t="s">
        <v>147</v>
      </c>
      <c r="D92" s="313" t="s">
        <v>123</v>
      </c>
      <c r="E92" s="314" t="s">
        <v>129</v>
      </c>
      <c r="F92" s="315" t="s">
        <v>130</v>
      </c>
      <c r="G92" s="316" t="s">
        <v>126</v>
      </c>
      <c r="H92" s="317">
        <v>60.46</v>
      </c>
      <c r="I92" s="87"/>
      <c r="J92" s="318">
        <f t="shared" si="0"/>
        <v>0</v>
      </c>
      <c r="K92" s="315" t="s">
        <v>127</v>
      </c>
      <c r="L92" s="226"/>
      <c r="M92" s="319" t="s">
        <v>5</v>
      </c>
      <c r="N92" s="320" t="s">
        <v>41</v>
      </c>
      <c r="O92" s="321">
        <v>7.3999999999999996E-2</v>
      </c>
      <c r="P92" s="321">
        <f t="shared" si="1"/>
        <v>4.4740399999999996</v>
      </c>
      <c r="Q92" s="321">
        <v>0</v>
      </c>
      <c r="R92" s="321">
        <f t="shared" si="2"/>
        <v>0</v>
      </c>
      <c r="S92" s="321">
        <v>0</v>
      </c>
      <c r="T92" s="322">
        <f t="shared" si="3"/>
        <v>0</v>
      </c>
      <c r="AR92" s="213" t="s">
        <v>82</v>
      </c>
      <c r="AT92" s="213" t="s">
        <v>123</v>
      </c>
      <c r="AU92" s="213" t="s">
        <v>78</v>
      </c>
      <c r="AY92" s="213" t="s">
        <v>121</v>
      </c>
      <c r="BE92" s="323">
        <f t="shared" si="4"/>
        <v>0</v>
      </c>
      <c r="BF92" s="323">
        <f t="shared" si="5"/>
        <v>0</v>
      </c>
      <c r="BG92" s="323">
        <f t="shared" si="6"/>
        <v>0</v>
      </c>
      <c r="BH92" s="323">
        <f t="shared" si="7"/>
        <v>0</v>
      </c>
      <c r="BI92" s="323">
        <f t="shared" si="8"/>
        <v>0</v>
      </c>
      <c r="BJ92" s="213" t="s">
        <v>11</v>
      </c>
      <c r="BK92" s="323">
        <f t="shared" si="9"/>
        <v>0</v>
      </c>
      <c r="BL92" s="213" t="s">
        <v>82</v>
      </c>
      <c r="BM92" s="213" t="s">
        <v>148</v>
      </c>
    </row>
    <row r="93" spans="2:65" s="225" customFormat="1" ht="16.5" customHeight="1" x14ac:dyDescent="0.3">
      <c r="B93" s="226"/>
      <c r="C93" s="313" t="s">
        <v>149</v>
      </c>
      <c r="D93" s="313" t="s">
        <v>123</v>
      </c>
      <c r="E93" s="314" t="s">
        <v>150</v>
      </c>
      <c r="F93" s="315" t="s">
        <v>151</v>
      </c>
      <c r="G93" s="316" t="s">
        <v>126</v>
      </c>
      <c r="H93" s="317">
        <v>60.46</v>
      </c>
      <c r="I93" s="87"/>
      <c r="J93" s="318">
        <f t="shared" si="0"/>
        <v>0</v>
      </c>
      <c r="K93" s="315" t="s">
        <v>127</v>
      </c>
      <c r="L93" s="226"/>
      <c r="M93" s="319" t="s">
        <v>5</v>
      </c>
      <c r="N93" s="320" t="s">
        <v>41</v>
      </c>
      <c r="O93" s="321">
        <v>0.29899999999999999</v>
      </c>
      <c r="P93" s="321">
        <f t="shared" si="1"/>
        <v>18.077539999999999</v>
      </c>
      <c r="Q93" s="321">
        <v>0</v>
      </c>
      <c r="R93" s="321">
        <f t="shared" si="2"/>
        <v>0</v>
      </c>
      <c r="S93" s="321">
        <v>0</v>
      </c>
      <c r="T93" s="322">
        <f t="shared" si="3"/>
        <v>0</v>
      </c>
      <c r="AR93" s="213" t="s">
        <v>82</v>
      </c>
      <c r="AT93" s="213" t="s">
        <v>123</v>
      </c>
      <c r="AU93" s="213" t="s">
        <v>78</v>
      </c>
      <c r="AY93" s="213" t="s">
        <v>121</v>
      </c>
      <c r="BE93" s="323">
        <f t="shared" si="4"/>
        <v>0</v>
      </c>
      <c r="BF93" s="323">
        <f t="shared" si="5"/>
        <v>0</v>
      </c>
      <c r="BG93" s="323">
        <f t="shared" si="6"/>
        <v>0</v>
      </c>
      <c r="BH93" s="323">
        <f t="shared" si="7"/>
        <v>0</v>
      </c>
      <c r="BI93" s="323">
        <f t="shared" si="8"/>
        <v>0</v>
      </c>
      <c r="BJ93" s="213" t="s">
        <v>11</v>
      </c>
      <c r="BK93" s="323">
        <f t="shared" si="9"/>
        <v>0</v>
      </c>
      <c r="BL93" s="213" t="s">
        <v>82</v>
      </c>
      <c r="BM93" s="213" t="s">
        <v>152</v>
      </c>
    </row>
    <row r="94" spans="2:65" s="301" customFormat="1" ht="29.85" customHeight="1" x14ac:dyDescent="0.3">
      <c r="B94" s="300"/>
      <c r="D94" s="302" t="s">
        <v>69</v>
      </c>
      <c r="E94" s="311" t="s">
        <v>78</v>
      </c>
      <c r="F94" s="311" t="s">
        <v>153</v>
      </c>
      <c r="J94" s="312">
        <f>BK94</f>
        <v>0</v>
      </c>
      <c r="L94" s="300"/>
      <c r="M94" s="305"/>
      <c r="N94" s="306"/>
      <c r="O94" s="306"/>
      <c r="P94" s="307">
        <f>SUM(P95:P99)</f>
        <v>38.012778999999995</v>
      </c>
      <c r="Q94" s="306"/>
      <c r="R94" s="307">
        <f>SUM(R95:R99)</f>
        <v>64.286936704744008</v>
      </c>
      <c r="S94" s="306"/>
      <c r="T94" s="308">
        <f>SUM(T95:T99)</f>
        <v>0</v>
      </c>
      <c r="AR94" s="302" t="s">
        <v>11</v>
      </c>
      <c r="AT94" s="309" t="s">
        <v>69</v>
      </c>
      <c r="AU94" s="309" t="s">
        <v>11</v>
      </c>
      <c r="AY94" s="302" t="s">
        <v>121</v>
      </c>
      <c r="BK94" s="310">
        <f>SUM(BK95:BK99)</f>
        <v>0</v>
      </c>
    </row>
    <row r="95" spans="2:65" s="225" customFormat="1" ht="16.5" customHeight="1" x14ac:dyDescent="0.3">
      <c r="B95" s="226"/>
      <c r="C95" s="313" t="s">
        <v>154</v>
      </c>
      <c r="D95" s="313" t="s">
        <v>123</v>
      </c>
      <c r="E95" s="314" t="s">
        <v>155</v>
      </c>
      <c r="F95" s="315" t="s">
        <v>156</v>
      </c>
      <c r="G95" s="316" t="s">
        <v>126</v>
      </c>
      <c r="H95" s="317">
        <v>8.9649999999999999</v>
      </c>
      <c r="I95" s="87"/>
      <c r="J95" s="318">
        <f>ROUND(I95*H95,0)</f>
        <v>0</v>
      </c>
      <c r="K95" s="315" t="s">
        <v>127</v>
      </c>
      <c r="L95" s="226"/>
      <c r="M95" s="319" t="s">
        <v>5</v>
      </c>
      <c r="N95" s="320" t="s">
        <v>41</v>
      </c>
      <c r="O95" s="321">
        <v>0.98499999999999999</v>
      </c>
      <c r="P95" s="321">
        <f>O95*H95</f>
        <v>8.8305249999999997</v>
      </c>
      <c r="Q95" s="321">
        <v>1.98</v>
      </c>
      <c r="R95" s="321">
        <f>Q95*H95</f>
        <v>17.750699999999998</v>
      </c>
      <c r="S95" s="321">
        <v>0</v>
      </c>
      <c r="T95" s="322">
        <f>S95*H95</f>
        <v>0</v>
      </c>
      <c r="AR95" s="213" t="s">
        <v>82</v>
      </c>
      <c r="AT95" s="213" t="s">
        <v>123</v>
      </c>
      <c r="AU95" s="213" t="s">
        <v>78</v>
      </c>
      <c r="AY95" s="213" t="s">
        <v>121</v>
      </c>
      <c r="BE95" s="323">
        <f>IF(N95="základní",J95,0)</f>
        <v>0</v>
      </c>
      <c r="BF95" s="323">
        <f>IF(N95="snížená",J95,0)</f>
        <v>0</v>
      </c>
      <c r="BG95" s="323">
        <f>IF(N95="zákl. přenesená",J95,0)</f>
        <v>0</v>
      </c>
      <c r="BH95" s="323">
        <f>IF(N95="sníž. přenesená",J95,0)</f>
        <v>0</v>
      </c>
      <c r="BI95" s="323">
        <f>IF(N95="nulová",J95,0)</f>
        <v>0</v>
      </c>
      <c r="BJ95" s="213" t="s">
        <v>11</v>
      </c>
      <c r="BK95" s="323">
        <f>ROUND(I95*H95,0)</f>
        <v>0</v>
      </c>
      <c r="BL95" s="213" t="s">
        <v>82</v>
      </c>
      <c r="BM95" s="213" t="s">
        <v>157</v>
      </c>
    </row>
    <row r="96" spans="2:65" s="225" customFormat="1" ht="16.5" customHeight="1" x14ac:dyDescent="0.3">
      <c r="B96" s="226"/>
      <c r="C96" s="313" t="s">
        <v>158</v>
      </c>
      <c r="D96" s="313" t="s">
        <v>123</v>
      </c>
      <c r="E96" s="314" t="s">
        <v>159</v>
      </c>
      <c r="F96" s="315" t="s">
        <v>160</v>
      </c>
      <c r="G96" s="316" t="s">
        <v>126</v>
      </c>
      <c r="H96" s="317">
        <v>9.6880000000000006</v>
      </c>
      <c r="I96" s="87"/>
      <c r="J96" s="318">
        <f>ROUND(I96*H96,0)</f>
        <v>0</v>
      </c>
      <c r="K96" s="315" t="s">
        <v>127</v>
      </c>
      <c r="L96" s="226"/>
      <c r="M96" s="319" t="s">
        <v>5</v>
      </c>
      <c r="N96" s="320" t="s">
        <v>41</v>
      </c>
      <c r="O96" s="321">
        <v>0.58399999999999996</v>
      </c>
      <c r="P96" s="321">
        <f>O96*H96</f>
        <v>5.6577919999999997</v>
      </c>
      <c r="Q96" s="321">
        <v>2.2563422040000001</v>
      </c>
      <c r="R96" s="321">
        <f>Q96*H96</f>
        <v>21.859443272352003</v>
      </c>
      <c r="S96" s="321">
        <v>0</v>
      </c>
      <c r="T96" s="322">
        <f>S96*H96</f>
        <v>0</v>
      </c>
      <c r="AR96" s="213" t="s">
        <v>82</v>
      </c>
      <c r="AT96" s="213" t="s">
        <v>123</v>
      </c>
      <c r="AU96" s="213" t="s">
        <v>78</v>
      </c>
      <c r="AY96" s="213" t="s">
        <v>121</v>
      </c>
      <c r="BE96" s="323">
        <f>IF(N96="základní",J96,0)</f>
        <v>0</v>
      </c>
      <c r="BF96" s="323">
        <f>IF(N96="snížená",J96,0)</f>
        <v>0</v>
      </c>
      <c r="BG96" s="323">
        <f>IF(N96="zákl. přenesená",J96,0)</f>
        <v>0</v>
      </c>
      <c r="BH96" s="323">
        <f>IF(N96="sníž. přenesená",J96,0)</f>
        <v>0</v>
      </c>
      <c r="BI96" s="323">
        <f>IF(N96="nulová",J96,0)</f>
        <v>0</v>
      </c>
      <c r="BJ96" s="213" t="s">
        <v>11</v>
      </c>
      <c r="BK96" s="323">
        <f>ROUND(I96*H96,0)</f>
        <v>0</v>
      </c>
      <c r="BL96" s="213" t="s">
        <v>82</v>
      </c>
      <c r="BM96" s="213" t="s">
        <v>161</v>
      </c>
    </row>
    <row r="97" spans="2:65" s="225" customFormat="1" ht="16.5" customHeight="1" x14ac:dyDescent="0.3">
      <c r="B97" s="226"/>
      <c r="C97" s="313" t="s">
        <v>162</v>
      </c>
      <c r="D97" s="313" t="s">
        <v>123</v>
      </c>
      <c r="E97" s="314" t="s">
        <v>163</v>
      </c>
      <c r="F97" s="315" t="s">
        <v>164</v>
      </c>
      <c r="G97" s="316" t="s">
        <v>126</v>
      </c>
      <c r="H97" s="317">
        <v>4.4980000000000002</v>
      </c>
      <c r="I97" s="87"/>
      <c r="J97" s="318">
        <f>ROUND(I97*H97,0)</f>
        <v>0</v>
      </c>
      <c r="K97" s="315" t="s">
        <v>127</v>
      </c>
      <c r="L97" s="226"/>
      <c r="M97" s="319" t="s">
        <v>5</v>
      </c>
      <c r="N97" s="320" t="s">
        <v>41</v>
      </c>
      <c r="O97" s="321">
        <v>0.58399999999999996</v>
      </c>
      <c r="P97" s="321">
        <f>O97*H97</f>
        <v>2.6268319999999998</v>
      </c>
      <c r="Q97" s="321">
        <v>2.2563422040000001</v>
      </c>
      <c r="R97" s="321">
        <f>Q97*H97</f>
        <v>10.149027233592001</v>
      </c>
      <c r="S97" s="321">
        <v>0</v>
      </c>
      <c r="T97" s="322">
        <f>S97*H97</f>
        <v>0</v>
      </c>
      <c r="AR97" s="213" t="s">
        <v>82</v>
      </c>
      <c r="AT97" s="213" t="s">
        <v>123</v>
      </c>
      <c r="AU97" s="213" t="s">
        <v>78</v>
      </c>
      <c r="AY97" s="213" t="s">
        <v>121</v>
      </c>
      <c r="BE97" s="323">
        <f>IF(N97="základní",J97,0)</f>
        <v>0</v>
      </c>
      <c r="BF97" s="323">
        <f>IF(N97="snížená",J97,0)</f>
        <v>0</v>
      </c>
      <c r="BG97" s="323">
        <f>IF(N97="zákl. přenesená",J97,0)</f>
        <v>0</v>
      </c>
      <c r="BH97" s="323">
        <f>IF(N97="sníž. přenesená",J97,0)</f>
        <v>0</v>
      </c>
      <c r="BI97" s="323">
        <f>IF(N97="nulová",J97,0)</f>
        <v>0</v>
      </c>
      <c r="BJ97" s="213" t="s">
        <v>11</v>
      </c>
      <c r="BK97" s="323">
        <f>ROUND(I97*H97,0)</f>
        <v>0</v>
      </c>
      <c r="BL97" s="213" t="s">
        <v>82</v>
      </c>
      <c r="BM97" s="213" t="s">
        <v>165</v>
      </c>
    </row>
    <row r="98" spans="2:65" s="225" customFormat="1" ht="25.5" customHeight="1" x14ac:dyDescent="0.3">
      <c r="B98" s="226"/>
      <c r="C98" s="313" t="s">
        <v>166</v>
      </c>
      <c r="D98" s="313" t="s">
        <v>123</v>
      </c>
      <c r="E98" s="314" t="s">
        <v>167</v>
      </c>
      <c r="F98" s="315" t="s">
        <v>168</v>
      </c>
      <c r="G98" s="316" t="s">
        <v>169</v>
      </c>
      <c r="H98" s="317">
        <v>26.25</v>
      </c>
      <c r="I98" s="87"/>
      <c r="J98" s="318">
        <f>ROUND(I98*H98,0)</f>
        <v>0</v>
      </c>
      <c r="K98" s="315" t="s">
        <v>127</v>
      </c>
      <c r="L98" s="226"/>
      <c r="M98" s="319" t="s">
        <v>5</v>
      </c>
      <c r="N98" s="320" t="s">
        <v>41</v>
      </c>
      <c r="O98" s="321">
        <v>0.78</v>
      </c>
      <c r="P98" s="321">
        <f>O98*H98</f>
        <v>20.475000000000001</v>
      </c>
      <c r="Q98" s="321">
        <v>0.55291440000000003</v>
      </c>
      <c r="R98" s="321">
        <f>Q98*H98</f>
        <v>14.514003000000001</v>
      </c>
      <c r="S98" s="321">
        <v>0</v>
      </c>
      <c r="T98" s="322">
        <f>S98*H98</f>
        <v>0</v>
      </c>
      <c r="AR98" s="213" t="s">
        <v>82</v>
      </c>
      <c r="AT98" s="213" t="s">
        <v>123</v>
      </c>
      <c r="AU98" s="213" t="s">
        <v>78</v>
      </c>
      <c r="AY98" s="213" t="s">
        <v>121</v>
      </c>
      <c r="BE98" s="323">
        <f>IF(N98="základní",J98,0)</f>
        <v>0</v>
      </c>
      <c r="BF98" s="323">
        <f>IF(N98="snížená",J98,0)</f>
        <v>0</v>
      </c>
      <c r="BG98" s="323">
        <f>IF(N98="zákl. přenesená",J98,0)</f>
        <v>0</v>
      </c>
      <c r="BH98" s="323">
        <f>IF(N98="sníž. přenesená",J98,0)</f>
        <v>0</v>
      </c>
      <c r="BI98" s="323">
        <f>IF(N98="nulová",J98,0)</f>
        <v>0</v>
      </c>
      <c r="BJ98" s="213" t="s">
        <v>11</v>
      </c>
      <c r="BK98" s="323">
        <f>ROUND(I98*H98,0)</f>
        <v>0</v>
      </c>
      <c r="BL98" s="213" t="s">
        <v>82</v>
      </c>
      <c r="BM98" s="213" t="s">
        <v>170</v>
      </c>
    </row>
    <row r="99" spans="2:65" s="225" customFormat="1" ht="16.5" customHeight="1" x14ac:dyDescent="0.3">
      <c r="B99" s="226"/>
      <c r="C99" s="313" t="s">
        <v>171</v>
      </c>
      <c r="D99" s="313" t="s">
        <v>123</v>
      </c>
      <c r="E99" s="314" t="s">
        <v>172</v>
      </c>
      <c r="F99" s="315" t="s">
        <v>173</v>
      </c>
      <c r="G99" s="316" t="s">
        <v>141</v>
      </c>
      <c r="H99" s="317">
        <v>1.2999999999999999E-2</v>
      </c>
      <c r="I99" s="87"/>
      <c r="J99" s="318">
        <f>ROUND(I99*H99,0)</f>
        <v>0</v>
      </c>
      <c r="K99" s="315" t="s">
        <v>127</v>
      </c>
      <c r="L99" s="226"/>
      <c r="M99" s="319" t="s">
        <v>5</v>
      </c>
      <c r="N99" s="320" t="s">
        <v>41</v>
      </c>
      <c r="O99" s="321">
        <v>32.51</v>
      </c>
      <c r="P99" s="321">
        <f>O99*H99</f>
        <v>0.42262999999999995</v>
      </c>
      <c r="Q99" s="321">
        <v>1.0587076</v>
      </c>
      <c r="R99" s="321">
        <f>Q99*H99</f>
        <v>1.3763198799999999E-2</v>
      </c>
      <c r="S99" s="321">
        <v>0</v>
      </c>
      <c r="T99" s="322">
        <f>S99*H99</f>
        <v>0</v>
      </c>
      <c r="AR99" s="213" t="s">
        <v>82</v>
      </c>
      <c r="AT99" s="213" t="s">
        <v>123</v>
      </c>
      <c r="AU99" s="213" t="s">
        <v>78</v>
      </c>
      <c r="AY99" s="213" t="s">
        <v>121</v>
      </c>
      <c r="BE99" s="323">
        <f>IF(N99="základní",J99,0)</f>
        <v>0</v>
      </c>
      <c r="BF99" s="323">
        <f>IF(N99="snížená",J99,0)</f>
        <v>0</v>
      </c>
      <c r="BG99" s="323">
        <f>IF(N99="zákl. přenesená",J99,0)</f>
        <v>0</v>
      </c>
      <c r="BH99" s="323">
        <f>IF(N99="sníž. přenesená",J99,0)</f>
        <v>0</v>
      </c>
      <c r="BI99" s="323">
        <f>IF(N99="nulová",J99,0)</f>
        <v>0</v>
      </c>
      <c r="BJ99" s="213" t="s">
        <v>11</v>
      </c>
      <c r="BK99" s="323">
        <f>ROUND(I99*H99,0)</f>
        <v>0</v>
      </c>
      <c r="BL99" s="213" t="s">
        <v>82</v>
      </c>
      <c r="BM99" s="213" t="s">
        <v>174</v>
      </c>
    </row>
    <row r="100" spans="2:65" s="301" customFormat="1" ht="29.85" customHeight="1" x14ac:dyDescent="0.3">
      <c r="B100" s="300"/>
      <c r="D100" s="302" t="s">
        <v>69</v>
      </c>
      <c r="E100" s="311" t="s">
        <v>154</v>
      </c>
      <c r="F100" s="311" t="s">
        <v>175</v>
      </c>
      <c r="J100" s="312">
        <f>BK100</f>
        <v>0</v>
      </c>
      <c r="L100" s="300"/>
      <c r="M100" s="305"/>
      <c r="N100" s="306"/>
      <c r="O100" s="306"/>
      <c r="P100" s="307">
        <f>SUM(P101:P102)</f>
        <v>11.4</v>
      </c>
      <c r="Q100" s="306"/>
      <c r="R100" s="307">
        <f>SUM(R101:R102)</f>
        <v>1.7318399999999998E-2</v>
      </c>
      <c r="S100" s="306"/>
      <c r="T100" s="308">
        <f>SUM(T101:T102)</f>
        <v>0</v>
      </c>
      <c r="AR100" s="302" t="s">
        <v>11</v>
      </c>
      <c r="AT100" s="309" t="s">
        <v>69</v>
      </c>
      <c r="AU100" s="309" t="s">
        <v>11</v>
      </c>
      <c r="AY100" s="302" t="s">
        <v>121</v>
      </c>
      <c r="BK100" s="310">
        <f>SUM(BK101:BK102)</f>
        <v>0</v>
      </c>
    </row>
    <row r="101" spans="2:65" s="225" customFormat="1" ht="25.5" customHeight="1" x14ac:dyDescent="0.3">
      <c r="B101" s="226"/>
      <c r="C101" s="313" t="s">
        <v>176</v>
      </c>
      <c r="D101" s="313" t="s">
        <v>123</v>
      </c>
      <c r="E101" s="314" t="s">
        <v>177</v>
      </c>
      <c r="F101" s="315" t="s">
        <v>178</v>
      </c>
      <c r="G101" s="316" t="s">
        <v>179</v>
      </c>
      <c r="H101" s="317">
        <v>60</v>
      </c>
      <c r="I101" s="87"/>
      <c r="J101" s="318">
        <f>ROUND(I101*H101,0)</f>
        <v>0</v>
      </c>
      <c r="K101" s="315" t="s">
        <v>127</v>
      </c>
      <c r="L101" s="226"/>
      <c r="M101" s="319" t="s">
        <v>5</v>
      </c>
      <c r="N101" s="320" t="s">
        <v>41</v>
      </c>
      <c r="O101" s="321">
        <v>0.13</v>
      </c>
      <c r="P101" s="321">
        <f>O101*H101</f>
        <v>7.8000000000000007</v>
      </c>
      <c r="Q101" s="321">
        <v>1.8640000000000001E-5</v>
      </c>
      <c r="R101" s="321">
        <f>Q101*H101</f>
        <v>1.1184000000000001E-3</v>
      </c>
      <c r="S101" s="321">
        <v>0</v>
      </c>
      <c r="T101" s="322">
        <f>S101*H101</f>
        <v>0</v>
      </c>
      <c r="AR101" s="213" t="s">
        <v>82</v>
      </c>
      <c r="AT101" s="213" t="s">
        <v>123</v>
      </c>
      <c r="AU101" s="213" t="s">
        <v>78</v>
      </c>
      <c r="AY101" s="213" t="s">
        <v>121</v>
      </c>
      <c r="BE101" s="323">
        <f>IF(N101="základní",J101,0)</f>
        <v>0</v>
      </c>
      <c r="BF101" s="323">
        <f>IF(N101="snížená",J101,0)</f>
        <v>0</v>
      </c>
      <c r="BG101" s="323">
        <f>IF(N101="zákl. přenesená",J101,0)</f>
        <v>0</v>
      </c>
      <c r="BH101" s="323">
        <f>IF(N101="sníž. přenesená",J101,0)</f>
        <v>0</v>
      </c>
      <c r="BI101" s="323">
        <f>IF(N101="nulová",J101,0)</f>
        <v>0</v>
      </c>
      <c r="BJ101" s="213" t="s">
        <v>11</v>
      </c>
      <c r="BK101" s="323">
        <f>ROUND(I101*H101,0)</f>
        <v>0</v>
      </c>
      <c r="BL101" s="213" t="s">
        <v>82</v>
      </c>
      <c r="BM101" s="213" t="s">
        <v>180</v>
      </c>
    </row>
    <row r="102" spans="2:65" s="225" customFormat="1" ht="16.5" customHeight="1" x14ac:dyDescent="0.3">
      <c r="B102" s="226"/>
      <c r="C102" s="313" t="s">
        <v>12</v>
      </c>
      <c r="D102" s="313" t="s">
        <v>123</v>
      </c>
      <c r="E102" s="314" t="s">
        <v>181</v>
      </c>
      <c r="F102" s="315" t="s">
        <v>182</v>
      </c>
      <c r="G102" s="316" t="s">
        <v>179</v>
      </c>
      <c r="H102" s="317">
        <v>60</v>
      </c>
      <c r="I102" s="87"/>
      <c r="J102" s="318">
        <f>ROUND(I102*H102,0)</f>
        <v>0</v>
      </c>
      <c r="K102" s="315" t="s">
        <v>127</v>
      </c>
      <c r="L102" s="226"/>
      <c r="M102" s="319" t="s">
        <v>5</v>
      </c>
      <c r="N102" s="320" t="s">
        <v>41</v>
      </c>
      <c r="O102" s="321">
        <v>0.06</v>
      </c>
      <c r="P102" s="321">
        <f>O102*H102</f>
        <v>3.5999999999999996</v>
      </c>
      <c r="Q102" s="321">
        <v>2.7E-4</v>
      </c>
      <c r="R102" s="321">
        <f>Q102*H102</f>
        <v>1.6199999999999999E-2</v>
      </c>
      <c r="S102" s="321">
        <v>0</v>
      </c>
      <c r="T102" s="322">
        <f>S102*H102</f>
        <v>0</v>
      </c>
      <c r="AR102" s="213" t="s">
        <v>82</v>
      </c>
      <c r="AT102" s="213" t="s">
        <v>123</v>
      </c>
      <c r="AU102" s="213" t="s">
        <v>78</v>
      </c>
      <c r="AY102" s="213" t="s">
        <v>121</v>
      </c>
      <c r="BE102" s="323">
        <f>IF(N102="základní",J102,0)</f>
        <v>0</v>
      </c>
      <c r="BF102" s="323">
        <f>IF(N102="snížená",J102,0)</f>
        <v>0</v>
      </c>
      <c r="BG102" s="323">
        <f>IF(N102="zákl. přenesená",J102,0)</f>
        <v>0</v>
      </c>
      <c r="BH102" s="323">
        <f>IF(N102="sníž. přenesená",J102,0)</f>
        <v>0</v>
      </c>
      <c r="BI102" s="323">
        <f>IF(N102="nulová",J102,0)</f>
        <v>0</v>
      </c>
      <c r="BJ102" s="213" t="s">
        <v>11</v>
      </c>
      <c r="BK102" s="323">
        <f>ROUND(I102*H102,0)</f>
        <v>0</v>
      </c>
      <c r="BL102" s="213" t="s">
        <v>82</v>
      </c>
      <c r="BM102" s="213" t="s">
        <v>183</v>
      </c>
    </row>
    <row r="103" spans="2:65" s="301" customFormat="1" ht="29.85" customHeight="1" x14ac:dyDescent="0.3">
      <c r="B103" s="300"/>
      <c r="D103" s="302" t="s">
        <v>69</v>
      </c>
      <c r="E103" s="311" t="s">
        <v>184</v>
      </c>
      <c r="F103" s="311" t="s">
        <v>185</v>
      </c>
      <c r="J103" s="312">
        <f>BK103</f>
        <v>0</v>
      </c>
      <c r="L103" s="300"/>
      <c r="M103" s="305"/>
      <c r="N103" s="306"/>
      <c r="O103" s="306"/>
      <c r="P103" s="307">
        <f>P104</f>
        <v>53.436624000000002</v>
      </c>
      <c r="Q103" s="306"/>
      <c r="R103" s="307">
        <f>R104</f>
        <v>0</v>
      </c>
      <c r="S103" s="306"/>
      <c r="T103" s="308">
        <f>T104</f>
        <v>0</v>
      </c>
      <c r="AR103" s="302" t="s">
        <v>11</v>
      </c>
      <c r="AT103" s="309" t="s">
        <v>69</v>
      </c>
      <c r="AU103" s="309" t="s">
        <v>11</v>
      </c>
      <c r="AY103" s="302" t="s">
        <v>121</v>
      </c>
      <c r="BK103" s="310">
        <f>BK104</f>
        <v>0</v>
      </c>
    </row>
    <row r="104" spans="2:65" s="225" customFormat="1" ht="16.5" customHeight="1" x14ac:dyDescent="0.3">
      <c r="B104" s="226"/>
      <c r="C104" s="313" t="s">
        <v>186</v>
      </c>
      <c r="D104" s="313" t="s">
        <v>123</v>
      </c>
      <c r="E104" s="314" t="s">
        <v>187</v>
      </c>
      <c r="F104" s="315" t="s">
        <v>188</v>
      </c>
      <c r="G104" s="316" t="s">
        <v>141</v>
      </c>
      <c r="H104" s="317">
        <v>64.304000000000002</v>
      </c>
      <c r="I104" s="87"/>
      <c r="J104" s="318">
        <f>ROUND(I104*H104,0)</f>
        <v>0</v>
      </c>
      <c r="K104" s="315" t="s">
        <v>127</v>
      </c>
      <c r="L104" s="226"/>
      <c r="M104" s="319" t="s">
        <v>5</v>
      </c>
      <c r="N104" s="320" t="s">
        <v>41</v>
      </c>
      <c r="O104" s="321">
        <v>0.83099999999999996</v>
      </c>
      <c r="P104" s="321">
        <f>O104*H104</f>
        <v>53.436624000000002</v>
      </c>
      <c r="Q104" s="321">
        <v>0</v>
      </c>
      <c r="R104" s="321">
        <f>Q104*H104</f>
        <v>0</v>
      </c>
      <c r="S104" s="321">
        <v>0</v>
      </c>
      <c r="T104" s="322">
        <f>S104*H104</f>
        <v>0</v>
      </c>
      <c r="AR104" s="213" t="s">
        <v>82</v>
      </c>
      <c r="AT104" s="213" t="s">
        <v>123</v>
      </c>
      <c r="AU104" s="213" t="s">
        <v>78</v>
      </c>
      <c r="AY104" s="213" t="s">
        <v>121</v>
      </c>
      <c r="BE104" s="323">
        <f>IF(N104="základní",J104,0)</f>
        <v>0</v>
      </c>
      <c r="BF104" s="323">
        <f>IF(N104="snížená",J104,0)</f>
        <v>0</v>
      </c>
      <c r="BG104" s="323">
        <f>IF(N104="zákl. přenesená",J104,0)</f>
        <v>0</v>
      </c>
      <c r="BH104" s="323">
        <f>IF(N104="sníž. přenesená",J104,0)</f>
        <v>0</v>
      </c>
      <c r="BI104" s="323">
        <f>IF(N104="nulová",J104,0)</f>
        <v>0</v>
      </c>
      <c r="BJ104" s="213" t="s">
        <v>11</v>
      </c>
      <c r="BK104" s="323">
        <f>ROUND(I104*H104,0)</f>
        <v>0</v>
      </c>
      <c r="BL104" s="213" t="s">
        <v>82</v>
      </c>
      <c r="BM104" s="213" t="s">
        <v>189</v>
      </c>
    </row>
    <row r="105" spans="2:65" s="301" customFormat="1" ht="37.35" customHeight="1" x14ac:dyDescent="0.35">
      <c r="B105" s="300"/>
      <c r="D105" s="302" t="s">
        <v>69</v>
      </c>
      <c r="E105" s="303" t="s">
        <v>190</v>
      </c>
      <c r="F105" s="303" t="s">
        <v>191</v>
      </c>
      <c r="J105" s="304">
        <f>BK105</f>
        <v>0</v>
      </c>
      <c r="L105" s="300"/>
      <c r="M105" s="305"/>
      <c r="N105" s="306"/>
      <c r="O105" s="306"/>
      <c r="P105" s="307">
        <f>P106</f>
        <v>225.82473299999998</v>
      </c>
      <c r="Q105" s="306"/>
      <c r="R105" s="307">
        <f>R106</f>
        <v>4.9794272999999993</v>
      </c>
      <c r="S105" s="306"/>
      <c r="T105" s="308">
        <f>T106</f>
        <v>0</v>
      </c>
      <c r="AR105" s="302" t="s">
        <v>78</v>
      </c>
      <c r="AT105" s="309" t="s">
        <v>69</v>
      </c>
      <c r="AU105" s="309" t="s">
        <v>70</v>
      </c>
      <c r="AY105" s="302" t="s">
        <v>121</v>
      </c>
      <c r="BK105" s="310">
        <f>BK106</f>
        <v>0</v>
      </c>
    </row>
    <row r="106" spans="2:65" s="301" customFormat="1" ht="19.899999999999999" customHeight="1" x14ac:dyDescent="0.3">
      <c r="B106" s="300"/>
      <c r="D106" s="302" t="s">
        <v>69</v>
      </c>
      <c r="E106" s="311" t="s">
        <v>192</v>
      </c>
      <c r="F106" s="311" t="s">
        <v>193</v>
      </c>
      <c r="J106" s="312">
        <f>BK106</f>
        <v>0</v>
      </c>
      <c r="L106" s="300"/>
      <c r="M106" s="305"/>
      <c r="N106" s="306"/>
      <c r="O106" s="306"/>
      <c r="P106" s="307">
        <f>SUM(P107:P109)</f>
        <v>225.82473299999998</v>
      </c>
      <c r="Q106" s="306"/>
      <c r="R106" s="307">
        <f>SUM(R107:R109)</f>
        <v>4.9794272999999993</v>
      </c>
      <c r="S106" s="306"/>
      <c r="T106" s="308">
        <f>SUM(T107:T109)</f>
        <v>0</v>
      </c>
      <c r="AR106" s="302" t="s">
        <v>78</v>
      </c>
      <c r="AT106" s="309" t="s">
        <v>69</v>
      </c>
      <c r="AU106" s="309" t="s">
        <v>11</v>
      </c>
      <c r="AY106" s="302" t="s">
        <v>121</v>
      </c>
      <c r="BK106" s="310">
        <f>SUM(BK107:BK109)</f>
        <v>0</v>
      </c>
    </row>
    <row r="107" spans="2:65" s="225" customFormat="1" ht="16.5" customHeight="1" x14ac:dyDescent="0.3">
      <c r="B107" s="226"/>
      <c r="C107" s="313" t="s">
        <v>194</v>
      </c>
      <c r="D107" s="313" t="s">
        <v>123</v>
      </c>
      <c r="E107" s="314" t="s">
        <v>195</v>
      </c>
      <c r="F107" s="315" t="s">
        <v>196</v>
      </c>
      <c r="G107" s="316" t="s">
        <v>197</v>
      </c>
      <c r="H107" s="317">
        <v>4755.8999999999996</v>
      </c>
      <c r="I107" s="87"/>
      <c r="J107" s="318">
        <f>ROUND(I107*H107,0)</f>
        <v>0</v>
      </c>
      <c r="K107" s="315" t="s">
        <v>127</v>
      </c>
      <c r="L107" s="226"/>
      <c r="M107" s="319" t="s">
        <v>5</v>
      </c>
      <c r="N107" s="320" t="s">
        <v>41</v>
      </c>
      <c r="O107" s="321">
        <v>4.3999999999999997E-2</v>
      </c>
      <c r="P107" s="321">
        <f>O107*H107</f>
        <v>209.25959999999998</v>
      </c>
      <c r="Q107" s="321">
        <v>4.6999999999999997E-5</v>
      </c>
      <c r="R107" s="321">
        <f>Q107*H107</f>
        <v>0.22352729999999996</v>
      </c>
      <c r="S107" s="321">
        <v>0</v>
      </c>
      <c r="T107" s="322">
        <f>S107*H107</f>
        <v>0</v>
      </c>
      <c r="AR107" s="213" t="s">
        <v>186</v>
      </c>
      <c r="AT107" s="213" t="s">
        <v>123</v>
      </c>
      <c r="AU107" s="213" t="s">
        <v>78</v>
      </c>
      <c r="AY107" s="213" t="s">
        <v>121</v>
      </c>
      <c r="BE107" s="323">
        <f>IF(N107="základní",J107,0)</f>
        <v>0</v>
      </c>
      <c r="BF107" s="323">
        <f>IF(N107="snížená",J107,0)</f>
        <v>0</v>
      </c>
      <c r="BG107" s="323">
        <f>IF(N107="zákl. přenesená",J107,0)</f>
        <v>0</v>
      </c>
      <c r="BH107" s="323">
        <f>IF(N107="sníž. přenesená",J107,0)</f>
        <v>0</v>
      </c>
      <c r="BI107" s="323">
        <f>IF(N107="nulová",J107,0)</f>
        <v>0</v>
      </c>
      <c r="BJ107" s="213" t="s">
        <v>11</v>
      </c>
      <c r="BK107" s="323">
        <f>ROUND(I107*H107,0)</f>
        <v>0</v>
      </c>
      <c r="BL107" s="213" t="s">
        <v>186</v>
      </c>
      <c r="BM107" s="213" t="s">
        <v>198</v>
      </c>
    </row>
    <row r="108" spans="2:65" s="225" customFormat="1" ht="16.5" customHeight="1" x14ac:dyDescent="0.3">
      <c r="B108" s="226"/>
      <c r="C108" s="329" t="s">
        <v>199</v>
      </c>
      <c r="D108" s="329" t="s">
        <v>200</v>
      </c>
      <c r="E108" s="330" t="s">
        <v>201</v>
      </c>
      <c r="F108" s="331" t="s">
        <v>202</v>
      </c>
      <c r="G108" s="332" t="s">
        <v>197</v>
      </c>
      <c r="H108" s="333">
        <v>4755.8999999999996</v>
      </c>
      <c r="I108" s="88"/>
      <c r="J108" s="334">
        <f>ROUND(I108*H108,0)</f>
        <v>0</v>
      </c>
      <c r="K108" s="331" t="s">
        <v>5</v>
      </c>
      <c r="L108" s="335"/>
      <c r="M108" s="336" t="s">
        <v>5</v>
      </c>
      <c r="N108" s="337" t="s">
        <v>41</v>
      </c>
      <c r="O108" s="321">
        <v>0</v>
      </c>
      <c r="P108" s="321">
        <f>O108*H108</f>
        <v>0</v>
      </c>
      <c r="Q108" s="321">
        <v>1E-3</v>
      </c>
      <c r="R108" s="321">
        <f>Q108*H108</f>
        <v>4.7558999999999996</v>
      </c>
      <c r="S108" s="321">
        <v>0</v>
      </c>
      <c r="T108" s="322">
        <f>S108*H108</f>
        <v>0</v>
      </c>
      <c r="AR108" s="213" t="s">
        <v>203</v>
      </c>
      <c r="AT108" s="213" t="s">
        <v>200</v>
      </c>
      <c r="AU108" s="213" t="s">
        <v>78</v>
      </c>
      <c r="AY108" s="213" t="s">
        <v>121</v>
      </c>
      <c r="BE108" s="323">
        <f>IF(N108="základní",J108,0)</f>
        <v>0</v>
      </c>
      <c r="BF108" s="323">
        <f>IF(N108="snížená",J108,0)</f>
        <v>0</v>
      </c>
      <c r="BG108" s="323">
        <f>IF(N108="zákl. přenesená",J108,0)</f>
        <v>0</v>
      </c>
      <c r="BH108" s="323">
        <f>IF(N108="sníž. přenesená",J108,0)</f>
        <v>0</v>
      </c>
      <c r="BI108" s="323">
        <f>IF(N108="nulová",J108,0)</f>
        <v>0</v>
      </c>
      <c r="BJ108" s="213" t="s">
        <v>11</v>
      </c>
      <c r="BK108" s="323">
        <f>ROUND(I108*H108,0)</f>
        <v>0</v>
      </c>
      <c r="BL108" s="213" t="s">
        <v>186</v>
      </c>
      <c r="BM108" s="213" t="s">
        <v>204</v>
      </c>
    </row>
    <row r="109" spans="2:65" s="225" customFormat="1" ht="16.5" customHeight="1" x14ac:dyDescent="0.3">
      <c r="B109" s="226"/>
      <c r="C109" s="313" t="s">
        <v>205</v>
      </c>
      <c r="D109" s="313" t="s">
        <v>123</v>
      </c>
      <c r="E109" s="314" t="s">
        <v>206</v>
      </c>
      <c r="F109" s="315" t="s">
        <v>207</v>
      </c>
      <c r="G109" s="316" t="s">
        <v>141</v>
      </c>
      <c r="H109" s="317">
        <v>4.9790000000000001</v>
      </c>
      <c r="I109" s="87"/>
      <c r="J109" s="318">
        <f>ROUND(I109*H109,0)</f>
        <v>0</v>
      </c>
      <c r="K109" s="315" t="s">
        <v>127</v>
      </c>
      <c r="L109" s="226"/>
      <c r="M109" s="319" t="s">
        <v>5</v>
      </c>
      <c r="N109" s="325" t="s">
        <v>41</v>
      </c>
      <c r="O109" s="326">
        <v>3.327</v>
      </c>
      <c r="P109" s="326">
        <f>O109*H109</f>
        <v>16.565132999999999</v>
      </c>
      <c r="Q109" s="326">
        <v>0</v>
      </c>
      <c r="R109" s="326">
        <f>Q109*H109</f>
        <v>0</v>
      </c>
      <c r="S109" s="326">
        <v>0</v>
      </c>
      <c r="T109" s="327">
        <f>S109*H109</f>
        <v>0</v>
      </c>
      <c r="AR109" s="213" t="s">
        <v>186</v>
      </c>
      <c r="AT109" s="213" t="s">
        <v>123</v>
      </c>
      <c r="AU109" s="213" t="s">
        <v>78</v>
      </c>
      <c r="AY109" s="213" t="s">
        <v>121</v>
      </c>
      <c r="BE109" s="323">
        <f>IF(N109="základní",J109,0)</f>
        <v>0</v>
      </c>
      <c r="BF109" s="323">
        <f>IF(N109="snížená",J109,0)</f>
        <v>0</v>
      </c>
      <c r="BG109" s="323">
        <f>IF(N109="zákl. přenesená",J109,0)</f>
        <v>0</v>
      </c>
      <c r="BH109" s="323">
        <f>IF(N109="sníž. přenesená",J109,0)</f>
        <v>0</v>
      </c>
      <c r="BI109" s="323">
        <f>IF(N109="nulová",J109,0)</f>
        <v>0</v>
      </c>
      <c r="BJ109" s="213" t="s">
        <v>11</v>
      </c>
      <c r="BK109" s="323">
        <f>ROUND(I109*H109,0)</f>
        <v>0</v>
      </c>
      <c r="BL109" s="213" t="s">
        <v>186</v>
      </c>
      <c r="BM109" s="213" t="s">
        <v>208</v>
      </c>
    </row>
    <row r="110" spans="2:65" s="225" customFormat="1" ht="6.95" customHeight="1" x14ac:dyDescent="0.3">
      <c r="B110" s="253"/>
      <c r="C110" s="254"/>
      <c r="D110" s="254"/>
      <c r="E110" s="254"/>
      <c r="F110" s="254"/>
      <c r="G110" s="254"/>
      <c r="H110" s="254"/>
      <c r="I110" s="254"/>
      <c r="J110" s="254"/>
      <c r="K110" s="254"/>
      <c r="L110" s="226"/>
    </row>
  </sheetData>
  <sheetProtection algorithmName="SHA-512" hashValue="uRD+YkOrSt6Otxk4Cz/QaFeP9P68TQdjoCNk7w4MTEuW3vM1N5HJ3/ZVXNRZbF/L3m3gIE2TyoK4yZdNUVL5Zw==" saltValue="tWvbPBeb+2azv1PKoP10eg==" spinCount="100000" sheet="1" objects="1" scenarios="1"/>
  <autoFilter ref="C82:K109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5"/>
  <sheetViews>
    <sheetView showGridLines="0" tabSelected="1" view="pageBreakPreview" zoomScaleNormal="100" zoomScaleSheetLayoutView="100" workbookViewId="0">
      <pane ySplit="1" topLeftCell="A2" activePane="bottomLeft" state="frozen"/>
      <selection pane="bottomLeft" activeCell="I128" sqref="I128"/>
    </sheetView>
  </sheetViews>
  <sheetFormatPr defaultRowHeight="13.5" x14ac:dyDescent="0.3"/>
  <cols>
    <col min="1" max="1" width="8.33203125" style="210" customWidth="1"/>
    <col min="2" max="2" width="1.6640625" style="210" customWidth="1"/>
    <col min="3" max="3" width="4.1640625" style="210" customWidth="1"/>
    <col min="4" max="4" width="4.33203125" style="210" customWidth="1"/>
    <col min="5" max="5" width="17.1640625" style="210" customWidth="1"/>
    <col min="6" max="6" width="75" style="210" customWidth="1"/>
    <col min="7" max="7" width="8.6640625" style="210" customWidth="1"/>
    <col min="8" max="8" width="11.1640625" style="210" customWidth="1"/>
    <col min="9" max="9" width="12.6640625" style="210" customWidth="1"/>
    <col min="10" max="10" width="23.5" style="210" customWidth="1"/>
    <col min="11" max="11" width="15.5" style="210" customWidth="1"/>
    <col min="12" max="12" width="9.33203125" style="210"/>
    <col min="13" max="18" width="9.33203125" style="210" hidden="1"/>
    <col min="19" max="19" width="8.1640625" style="210" hidden="1" customWidth="1"/>
    <col min="20" max="20" width="29.6640625" style="210" hidden="1" customWidth="1"/>
    <col min="21" max="21" width="16.33203125" style="210" hidden="1" customWidth="1"/>
    <col min="22" max="22" width="12.33203125" style="210" customWidth="1"/>
    <col min="23" max="23" width="16.33203125" style="210" customWidth="1"/>
    <col min="24" max="24" width="12.33203125" style="210" customWidth="1"/>
    <col min="25" max="25" width="15" style="210" customWidth="1"/>
    <col min="26" max="26" width="11" style="210" customWidth="1"/>
    <col min="27" max="27" width="15" style="210" customWidth="1"/>
    <col min="28" max="28" width="16.33203125" style="210" customWidth="1"/>
    <col min="29" max="29" width="11" style="210" customWidth="1"/>
    <col min="30" max="30" width="15" style="210" customWidth="1"/>
    <col min="31" max="31" width="16.33203125" style="210" customWidth="1"/>
    <col min="32" max="43" width="9.33203125" style="210"/>
    <col min="44" max="65" width="9.33203125" style="210" hidden="1"/>
    <col min="66" max="16384" width="9.33203125" style="210"/>
  </cols>
  <sheetData>
    <row r="1" spans="1:70" ht="21.75" customHeight="1" x14ac:dyDescent="0.3">
      <c r="A1" s="85"/>
      <c r="B1" s="8"/>
      <c r="C1" s="8"/>
      <c r="D1" s="9" t="s">
        <v>1</v>
      </c>
      <c r="E1" s="8"/>
      <c r="F1" s="167" t="s">
        <v>85</v>
      </c>
      <c r="G1" s="201" t="s">
        <v>86</v>
      </c>
      <c r="H1" s="201"/>
      <c r="I1" s="8"/>
      <c r="J1" s="167" t="s">
        <v>87</v>
      </c>
      <c r="K1" s="9" t="s">
        <v>88</v>
      </c>
      <c r="L1" s="167" t="s">
        <v>89</v>
      </c>
      <c r="M1" s="167"/>
      <c r="N1" s="167"/>
      <c r="O1" s="167"/>
      <c r="P1" s="167"/>
      <c r="Q1" s="167"/>
      <c r="R1" s="167"/>
      <c r="S1" s="167"/>
      <c r="T1" s="167"/>
      <c r="U1" s="86"/>
      <c r="V1" s="86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</row>
    <row r="2" spans="1:70" ht="36.950000000000003" customHeight="1" x14ac:dyDescent="0.3">
      <c r="L2" s="328" t="s">
        <v>8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213" t="s">
        <v>81</v>
      </c>
    </row>
    <row r="3" spans="1:70" ht="6.95" customHeight="1" x14ac:dyDescent="0.3">
      <c r="B3" s="214"/>
      <c r="C3" s="215"/>
      <c r="D3" s="215"/>
      <c r="E3" s="215"/>
      <c r="F3" s="215"/>
      <c r="G3" s="215"/>
      <c r="H3" s="215"/>
      <c r="I3" s="215"/>
      <c r="J3" s="215"/>
      <c r="K3" s="216"/>
      <c r="AT3" s="213" t="s">
        <v>78</v>
      </c>
    </row>
    <row r="4" spans="1:70" ht="36.950000000000003" customHeight="1" x14ac:dyDescent="0.3">
      <c r="B4" s="217"/>
      <c r="C4" s="218"/>
      <c r="D4" s="219" t="s">
        <v>90</v>
      </c>
      <c r="E4" s="218"/>
      <c r="F4" s="218"/>
      <c r="G4" s="218"/>
      <c r="H4" s="218"/>
      <c r="I4" s="218"/>
      <c r="J4" s="218"/>
      <c r="K4" s="220"/>
      <c r="M4" s="221" t="s">
        <v>14</v>
      </c>
      <c r="AT4" s="213" t="s">
        <v>6</v>
      </c>
    </row>
    <row r="5" spans="1:70" ht="6.95" customHeight="1" x14ac:dyDescent="0.3">
      <c r="B5" s="217"/>
      <c r="C5" s="218"/>
      <c r="D5" s="218"/>
      <c r="E5" s="218"/>
      <c r="F5" s="218"/>
      <c r="G5" s="218"/>
      <c r="H5" s="218"/>
      <c r="I5" s="218"/>
      <c r="J5" s="218"/>
      <c r="K5" s="220"/>
    </row>
    <row r="6" spans="1:70" ht="15" x14ac:dyDescent="0.3">
      <c r="B6" s="217"/>
      <c r="C6" s="218"/>
      <c r="D6" s="222" t="s">
        <v>18</v>
      </c>
      <c r="E6" s="218"/>
      <c r="F6" s="218"/>
      <c r="G6" s="218"/>
      <c r="H6" s="218"/>
      <c r="I6" s="218"/>
      <c r="J6" s="218"/>
      <c r="K6" s="220"/>
    </row>
    <row r="7" spans="1:70" ht="16.5" customHeight="1" x14ac:dyDescent="0.3">
      <c r="B7" s="217"/>
      <c r="C7" s="218"/>
      <c r="D7" s="218"/>
      <c r="E7" s="223" t="str">
        <f>'Rekapitulace stavby'!K6</f>
        <v>Genofondová banka Správy KRNAP ve Vrchlabí</v>
      </c>
      <c r="F7" s="224"/>
      <c r="G7" s="224"/>
      <c r="H7" s="224"/>
      <c r="I7" s="218"/>
      <c r="J7" s="218"/>
      <c r="K7" s="220"/>
    </row>
    <row r="8" spans="1:70" s="225" customFormat="1" ht="15" x14ac:dyDescent="0.3">
      <c r="B8" s="226"/>
      <c r="C8" s="227"/>
      <c r="D8" s="222" t="s">
        <v>91</v>
      </c>
      <c r="E8" s="227"/>
      <c r="F8" s="227"/>
      <c r="G8" s="227"/>
      <c r="H8" s="227"/>
      <c r="I8" s="227"/>
      <c r="J8" s="227"/>
      <c r="K8" s="228"/>
    </row>
    <row r="9" spans="1:70" s="225" customFormat="1" ht="36.950000000000003" customHeight="1" x14ac:dyDescent="0.3">
      <c r="B9" s="226"/>
      <c r="C9" s="227"/>
      <c r="D9" s="227"/>
      <c r="E9" s="229" t="s">
        <v>246</v>
      </c>
      <c r="F9" s="230"/>
      <c r="G9" s="230"/>
      <c r="H9" s="230"/>
      <c r="I9" s="227"/>
      <c r="J9" s="227"/>
      <c r="K9" s="228"/>
    </row>
    <row r="10" spans="1:70" s="225" customFormat="1" x14ac:dyDescent="0.3">
      <c r="B10" s="226"/>
      <c r="C10" s="227"/>
      <c r="D10" s="227"/>
      <c r="E10" s="227"/>
      <c r="F10" s="227"/>
      <c r="G10" s="227"/>
      <c r="H10" s="227"/>
      <c r="I10" s="227"/>
      <c r="J10" s="227"/>
      <c r="K10" s="228"/>
    </row>
    <row r="11" spans="1:70" s="225" customFormat="1" ht="14.45" customHeight="1" x14ac:dyDescent="0.3">
      <c r="B11" s="226"/>
      <c r="C11" s="227"/>
      <c r="D11" s="222" t="s">
        <v>20</v>
      </c>
      <c r="E11" s="227"/>
      <c r="F11" s="231" t="s">
        <v>5</v>
      </c>
      <c r="G11" s="227"/>
      <c r="H11" s="227"/>
      <c r="I11" s="222" t="s">
        <v>21</v>
      </c>
      <c r="J11" s="231" t="s">
        <v>5</v>
      </c>
      <c r="K11" s="228"/>
    </row>
    <row r="12" spans="1:70" s="225" customFormat="1" ht="14.45" customHeight="1" x14ac:dyDescent="0.3">
      <c r="B12" s="226"/>
      <c r="C12" s="227"/>
      <c r="D12" s="222" t="s">
        <v>22</v>
      </c>
      <c r="E12" s="227"/>
      <c r="F12" s="231" t="s">
        <v>23</v>
      </c>
      <c r="G12" s="227"/>
      <c r="H12" s="227"/>
      <c r="I12" s="222" t="s">
        <v>24</v>
      </c>
      <c r="J12" s="232" t="str">
        <f>'Rekapitulace stavby'!AN8</f>
        <v>27.8.2017</v>
      </c>
      <c r="K12" s="228"/>
    </row>
    <row r="13" spans="1:70" s="225" customFormat="1" ht="10.9" customHeight="1" x14ac:dyDescent="0.3">
      <c r="B13" s="226"/>
      <c r="C13" s="227"/>
      <c r="D13" s="227"/>
      <c r="E13" s="227"/>
      <c r="F13" s="227"/>
      <c r="G13" s="227"/>
      <c r="H13" s="227"/>
      <c r="I13" s="227"/>
      <c r="J13" s="227"/>
      <c r="K13" s="228"/>
    </row>
    <row r="14" spans="1:70" s="225" customFormat="1" ht="14.45" customHeight="1" x14ac:dyDescent="0.3">
      <c r="B14" s="226"/>
      <c r="C14" s="227"/>
      <c r="D14" s="222" t="s">
        <v>26</v>
      </c>
      <c r="E14" s="227"/>
      <c r="F14" s="227"/>
      <c r="G14" s="227"/>
      <c r="H14" s="227"/>
      <c r="I14" s="222" t="s">
        <v>27</v>
      </c>
      <c r="J14" s="231" t="s">
        <v>5</v>
      </c>
      <c r="K14" s="228"/>
    </row>
    <row r="15" spans="1:70" s="225" customFormat="1" ht="18" customHeight="1" x14ac:dyDescent="0.3">
      <c r="B15" s="226"/>
      <c r="C15" s="227"/>
      <c r="D15" s="227"/>
      <c r="E15" s="231" t="s">
        <v>28</v>
      </c>
      <c r="F15" s="227"/>
      <c r="G15" s="227"/>
      <c r="H15" s="227"/>
      <c r="I15" s="222" t="s">
        <v>29</v>
      </c>
      <c r="J15" s="231" t="s">
        <v>5</v>
      </c>
      <c r="K15" s="228"/>
    </row>
    <row r="16" spans="1:70" s="225" customFormat="1" ht="6.95" customHeight="1" x14ac:dyDescent="0.3">
      <c r="B16" s="226"/>
      <c r="C16" s="227"/>
      <c r="D16" s="227"/>
      <c r="E16" s="227"/>
      <c r="F16" s="227"/>
      <c r="G16" s="227"/>
      <c r="H16" s="227"/>
      <c r="I16" s="227"/>
      <c r="J16" s="227"/>
      <c r="K16" s="228"/>
    </row>
    <row r="17" spans="2:11" s="225" customFormat="1" ht="14.45" customHeight="1" x14ac:dyDescent="0.3">
      <c r="B17" s="226"/>
      <c r="C17" s="227"/>
      <c r="D17" s="222" t="s">
        <v>30</v>
      </c>
      <c r="E17" s="227"/>
      <c r="F17" s="227"/>
      <c r="G17" s="227"/>
      <c r="H17" s="227"/>
      <c r="I17" s="222" t="s">
        <v>27</v>
      </c>
      <c r="J17" s="231" t="str">
        <f>IF('Rekapitulace stavby'!AN13="Vyplň údaj","",IF('Rekapitulace stavby'!AN13="","",'Rekapitulace stavby'!AN13))</f>
        <v/>
      </c>
      <c r="K17" s="228"/>
    </row>
    <row r="18" spans="2:11" s="225" customFormat="1" ht="18" customHeight="1" x14ac:dyDescent="0.3">
      <c r="B18" s="226"/>
      <c r="C18" s="227"/>
      <c r="D18" s="227"/>
      <c r="E18" s="231" t="str">
        <f>IF('Rekapitulace stavby'!E14="Vyplň údaj","",IF('Rekapitulace stavby'!E14="","",'Rekapitulace stavby'!E14))</f>
        <v xml:space="preserve"> </v>
      </c>
      <c r="F18" s="227"/>
      <c r="G18" s="227"/>
      <c r="H18" s="227"/>
      <c r="I18" s="222" t="s">
        <v>29</v>
      </c>
      <c r="J18" s="231" t="str">
        <f>IF('Rekapitulace stavby'!AN14="Vyplň údaj","",IF('Rekapitulace stavby'!AN14="","",'Rekapitulace stavby'!AN14))</f>
        <v/>
      </c>
      <c r="K18" s="228"/>
    </row>
    <row r="19" spans="2:11" s="225" customFormat="1" ht="6.95" customHeight="1" x14ac:dyDescent="0.3">
      <c r="B19" s="226"/>
      <c r="C19" s="227"/>
      <c r="D19" s="227"/>
      <c r="E19" s="227"/>
      <c r="F19" s="227"/>
      <c r="G19" s="227"/>
      <c r="H19" s="227"/>
      <c r="I19" s="227"/>
      <c r="J19" s="227"/>
      <c r="K19" s="228"/>
    </row>
    <row r="20" spans="2:11" s="225" customFormat="1" ht="14.45" customHeight="1" x14ac:dyDescent="0.3">
      <c r="B20" s="226"/>
      <c r="C20" s="227"/>
      <c r="D20" s="222" t="s">
        <v>32</v>
      </c>
      <c r="E20" s="227"/>
      <c r="F20" s="227"/>
      <c r="G20" s="227"/>
      <c r="H20" s="227"/>
      <c r="I20" s="222" t="s">
        <v>27</v>
      </c>
      <c r="J20" s="231" t="s">
        <v>5</v>
      </c>
      <c r="K20" s="228"/>
    </row>
    <row r="21" spans="2:11" s="225" customFormat="1" ht="18" customHeight="1" x14ac:dyDescent="0.3">
      <c r="B21" s="226"/>
      <c r="C21" s="227"/>
      <c r="D21" s="227"/>
      <c r="E21" s="231" t="s">
        <v>33</v>
      </c>
      <c r="F21" s="227"/>
      <c r="G21" s="227"/>
      <c r="H21" s="227"/>
      <c r="I21" s="222" t="s">
        <v>29</v>
      </c>
      <c r="J21" s="231" t="s">
        <v>5</v>
      </c>
      <c r="K21" s="228"/>
    </row>
    <row r="22" spans="2:11" s="225" customFormat="1" ht="6.95" customHeight="1" x14ac:dyDescent="0.3">
      <c r="B22" s="226"/>
      <c r="C22" s="227"/>
      <c r="D22" s="227"/>
      <c r="E22" s="227"/>
      <c r="F22" s="227"/>
      <c r="G22" s="227"/>
      <c r="H22" s="227"/>
      <c r="I22" s="227"/>
      <c r="J22" s="227"/>
      <c r="K22" s="228"/>
    </row>
    <row r="23" spans="2:11" s="225" customFormat="1" ht="14.45" customHeight="1" x14ac:dyDescent="0.3">
      <c r="B23" s="226"/>
      <c r="C23" s="227"/>
      <c r="D23" s="222" t="s">
        <v>35</v>
      </c>
      <c r="E23" s="227"/>
      <c r="F23" s="227"/>
      <c r="G23" s="227"/>
      <c r="H23" s="227"/>
      <c r="I23" s="227"/>
      <c r="J23" s="227"/>
      <c r="K23" s="228"/>
    </row>
    <row r="24" spans="2:11" s="237" customFormat="1" ht="16.5" customHeight="1" x14ac:dyDescent="0.3">
      <c r="B24" s="233"/>
      <c r="C24" s="234"/>
      <c r="D24" s="234"/>
      <c r="E24" s="235" t="s">
        <v>5</v>
      </c>
      <c r="F24" s="235"/>
      <c r="G24" s="235"/>
      <c r="H24" s="235"/>
      <c r="I24" s="234"/>
      <c r="J24" s="234"/>
      <c r="K24" s="236"/>
    </row>
    <row r="25" spans="2:11" s="225" customFormat="1" ht="6.95" customHeight="1" x14ac:dyDescent="0.3">
      <c r="B25" s="226"/>
      <c r="C25" s="227"/>
      <c r="D25" s="227"/>
      <c r="E25" s="227"/>
      <c r="F25" s="227"/>
      <c r="G25" s="227"/>
      <c r="H25" s="227"/>
      <c r="I25" s="227"/>
      <c r="J25" s="227"/>
      <c r="K25" s="228"/>
    </row>
    <row r="26" spans="2:11" s="225" customFormat="1" ht="6.95" customHeight="1" x14ac:dyDescent="0.3">
      <c r="B26" s="226"/>
      <c r="C26" s="227"/>
      <c r="D26" s="238"/>
      <c r="E26" s="238"/>
      <c r="F26" s="238"/>
      <c r="G26" s="238"/>
      <c r="H26" s="238"/>
      <c r="I26" s="238"/>
      <c r="J26" s="238"/>
      <c r="K26" s="239"/>
    </row>
    <row r="27" spans="2:11" s="225" customFormat="1" ht="25.35" customHeight="1" x14ac:dyDescent="0.3">
      <c r="B27" s="226"/>
      <c r="C27" s="227"/>
      <c r="D27" s="240" t="s">
        <v>36</v>
      </c>
      <c r="E27" s="227"/>
      <c r="F27" s="227"/>
      <c r="G27" s="227"/>
      <c r="H27" s="227"/>
      <c r="I27" s="227"/>
      <c r="J27" s="241">
        <f>ROUND(J87,0)</f>
        <v>0</v>
      </c>
      <c r="K27" s="228"/>
    </row>
    <row r="28" spans="2:11" s="225" customFormat="1" ht="6.95" customHeight="1" x14ac:dyDescent="0.3">
      <c r="B28" s="226"/>
      <c r="C28" s="227"/>
      <c r="D28" s="238"/>
      <c r="E28" s="238"/>
      <c r="F28" s="238"/>
      <c r="G28" s="238"/>
      <c r="H28" s="238"/>
      <c r="I28" s="238"/>
      <c r="J28" s="238"/>
      <c r="K28" s="239"/>
    </row>
    <row r="29" spans="2:11" s="225" customFormat="1" ht="14.45" customHeight="1" x14ac:dyDescent="0.3">
      <c r="B29" s="226"/>
      <c r="C29" s="227"/>
      <c r="D29" s="227"/>
      <c r="E29" s="227"/>
      <c r="F29" s="242" t="s">
        <v>38</v>
      </c>
      <c r="G29" s="227"/>
      <c r="H29" s="227"/>
      <c r="I29" s="242" t="s">
        <v>37</v>
      </c>
      <c r="J29" s="242" t="s">
        <v>39</v>
      </c>
      <c r="K29" s="228"/>
    </row>
    <row r="30" spans="2:11" s="225" customFormat="1" ht="14.45" customHeight="1" x14ac:dyDescent="0.3">
      <c r="B30" s="226"/>
      <c r="C30" s="227"/>
      <c r="D30" s="243" t="s">
        <v>40</v>
      </c>
      <c r="E30" s="243" t="s">
        <v>41</v>
      </c>
      <c r="F30" s="244">
        <f>ROUND(SUM(BE87:BE154), 0)</f>
        <v>0</v>
      </c>
      <c r="G30" s="227"/>
      <c r="H30" s="227"/>
      <c r="I30" s="245">
        <v>0.21</v>
      </c>
      <c r="J30" s="244">
        <f>ROUND(ROUND((SUM(BE87:BE154)), 0)*I30, 0)</f>
        <v>0</v>
      </c>
      <c r="K30" s="228"/>
    </row>
    <row r="31" spans="2:11" s="225" customFormat="1" ht="14.45" customHeight="1" x14ac:dyDescent="0.3">
      <c r="B31" s="226"/>
      <c r="C31" s="227"/>
      <c r="D31" s="227"/>
      <c r="E31" s="243" t="s">
        <v>42</v>
      </c>
      <c r="F31" s="244">
        <f>ROUND(SUM(BF87:BF154), 0)</f>
        <v>0</v>
      </c>
      <c r="G31" s="227"/>
      <c r="H31" s="227"/>
      <c r="I31" s="245">
        <v>0.15</v>
      </c>
      <c r="J31" s="244">
        <f>ROUND(ROUND((SUM(BF87:BF154)), 0)*I31, 0)</f>
        <v>0</v>
      </c>
      <c r="K31" s="228"/>
    </row>
    <row r="32" spans="2:11" s="225" customFormat="1" ht="14.45" hidden="1" customHeight="1" x14ac:dyDescent="0.3">
      <c r="B32" s="226"/>
      <c r="C32" s="227"/>
      <c r="D32" s="227"/>
      <c r="E32" s="243" t="s">
        <v>43</v>
      </c>
      <c r="F32" s="244">
        <f>ROUND(SUM(BG87:BG154), 0)</f>
        <v>0</v>
      </c>
      <c r="G32" s="227"/>
      <c r="H32" s="227"/>
      <c r="I32" s="245">
        <v>0.21</v>
      </c>
      <c r="J32" s="244">
        <v>0</v>
      </c>
      <c r="K32" s="228"/>
    </row>
    <row r="33" spans="2:11" s="225" customFormat="1" ht="14.45" hidden="1" customHeight="1" x14ac:dyDescent="0.3">
      <c r="B33" s="226"/>
      <c r="C33" s="227"/>
      <c r="D33" s="227"/>
      <c r="E33" s="243" t="s">
        <v>44</v>
      </c>
      <c r="F33" s="244">
        <f>ROUND(SUM(BH87:BH154), 0)</f>
        <v>0</v>
      </c>
      <c r="G33" s="227"/>
      <c r="H33" s="227"/>
      <c r="I33" s="245">
        <v>0.15</v>
      </c>
      <c r="J33" s="244">
        <v>0</v>
      </c>
      <c r="K33" s="228"/>
    </row>
    <row r="34" spans="2:11" s="225" customFormat="1" ht="14.45" hidden="1" customHeight="1" x14ac:dyDescent="0.3">
      <c r="B34" s="226"/>
      <c r="C34" s="227"/>
      <c r="D34" s="227"/>
      <c r="E34" s="243" t="s">
        <v>45</v>
      </c>
      <c r="F34" s="244">
        <f>ROUND(SUM(BI87:BI154), 0)</f>
        <v>0</v>
      </c>
      <c r="G34" s="227"/>
      <c r="H34" s="227"/>
      <c r="I34" s="245">
        <v>0</v>
      </c>
      <c r="J34" s="244">
        <v>0</v>
      </c>
      <c r="K34" s="228"/>
    </row>
    <row r="35" spans="2:11" s="225" customFormat="1" ht="6.95" customHeight="1" x14ac:dyDescent="0.3">
      <c r="B35" s="226"/>
      <c r="C35" s="227"/>
      <c r="D35" s="227"/>
      <c r="E35" s="227"/>
      <c r="F35" s="227"/>
      <c r="G35" s="227"/>
      <c r="H35" s="227"/>
      <c r="I35" s="227"/>
      <c r="J35" s="227"/>
      <c r="K35" s="228"/>
    </row>
    <row r="36" spans="2:11" s="225" customFormat="1" ht="25.35" customHeight="1" x14ac:dyDescent="0.3">
      <c r="B36" s="226"/>
      <c r="C36" s="246"/>
      <c r="D36" s="247" t="s">
        <v>46</v>
      </c>
      <c r="E36" s="248"/>
      <c r="F36" s="248"/>
      <c r="G36" s="249" t="s">
        <v>47</v>
      </c>
      <c r="H36" s="250" t="s">
        <v>48</v>
      </c>
      <c r="I36" s="248"/>
      <c r="J36" s="251">
        <f>SUM(J27:J34)</f>
        <v>0</v>
      </c>
      <c r="K36" s="252"/>
    </row>
    <row r="37" spans="2:11" s="225" customFormat="1" ht="14.45" customHeight="1" x14ac:dyDescent="0.3">
      <c r="B37" s="253"/>
      <c r="C37" s="254"/>
      <c r="D37" s="254"/>
      <c r="E37" s="254"/>
      <c r="F37" s="254"/>
      <c r="G37" s="254"/>
      <c r="H37" s="254"/>
      <c r="I37" s="254"/>
      <c r="J37" s="254"/>
      <c r="K37" s="255"/>
    </row>
    <row r="41" spans="2:11" s="225" customFormat="1" ht="6.95" customHeight="1" x14ac:dyDescent="0.3">
      <c r="B41" s="256"/>
      <c r="C41" s="257"/>
      <c r="D41" s="257"/>
      <c r="E41" s="257"/>
      <c r="F41" s="257"/>
      <c r="G41" s="257"/>
      <c r="H41" s="257"/>
      <c r="I41" s="257"/>
      <c r="J41" s="257"/>
      <c r="K41" s="258"/>
    </row>
    <row r="42" spans="2:11" s="225" customFormat="1" ht="36.950000000000003" customHeight="1" x14ac:dyDescent="0.3">
      <c r="B42" s="226"/>
      <c r="C42" s="219" t="s">
        <v>93</v>
      </c>
      <c r="D42" s="227"/>
      <c r="E42" s="227"/>
      <c r="F42" s="227"/>
      <c r="G42" s="227"/>
      <c r="H42" s="227"/>
      <c r="I42" s="227"/>
      <c r="J42" s="227"/>
      <c r="K42" s="228"/>
    </row>
    <row r="43" spans="2:11" s="225" customFormat="1" ht="6.95" customHeight="1" x14ac:dyDescent="0.3">
      <c r="B43" s="226"/>
      <c r="C43" s="227"/>
      <c r="D43" s="227"/>
      <c r="E43" s="227"/>
      <c r="F43" s="227"/>
      <c r="G43" s="227"/>
      <c r="H43" s="227"/>
      <c r="I43" s="227"/>
      <c r="J43" s="227"/>
      <c r="K43" s="228"/>
    </row>
    <row r="44" spans="2:11" s="225" customFormat="1" ht="14.45" customHeight="1" x14ac:dyDescent="0.3">
      <c r="B44" s="226"/>
      <c r="C44" s="222" t="s">
        <v>18</v>
      </c>
      <c r="D44" s="227"/>
      <c r="E44" s="227"/>
      <c r="F44" s="227"/>
      <c r="G44" s="227"/>
      <c r="H44" s="227"/>
      <c r="I44" s="227"/>
      <c r="J44" s="227"/>
      <c r="K44" s="228"/>
    </row>
    <row r="45" spans="2:11" s="225" customFormat="1" ht="16.5" customHeight="1" x14ac:dyDescent="0.3">
      <c r="B45" s="226"/>
      <c r="C45" s="227"/>
      <c r="D45" s="227"/>
      <c r="E45" s="223" t="str">
        <f>E7</f>
        <v>Genofondová banka Správy KRNAP ve Vrchlabí</v>
      </c>
      <c r="F45" s="224"/>
      <c r="G45" s="224"/>
      <c r="H45" s="224"/>
      <c r="I45" s="227"/>
      <c r="J45" s="227"/>
      <c r="K45" s="228"/>
    </row>
    <row r="46" spans="2:11" s="225" customFormat="1" ht="14.45" customHeight="1" x14ac:dyDescent="0.3">
      <c r="B46" s="226"/>
      <c r="C46" s="222" t="s">
        <v>91</v>
      </c>
      <c r="D46" s="227"/>
      <c r="E46" s="227"/>
      <c r="F46" s="227"/>
      <c r="G46" s="227"/>
      <c r="H46" s="227"/>
      <c r="I46" s="227"/>
      <c r="J46" s="227"/>
      <c r="K46" s="228"/>
    </row>
    <row r="47" spans="2:11" s="225" customFormat="1" ht="17.25" customHeight="1" x14ac:dyDescent="0.3">
      <c r="B47" s="226"/>
      <c r="C47" s="227"/>
      <c r="D47" s="227"/>
      <c r="E47" s="229" t="str">
        <f>E9</f>
        <v>3 - Zahradní domek</v>
      </c>
      <c r="F47" s="230"/>
      <c r="G47" s="230"/>
      <c r="H47" s="230"/>
      <c r="I47" s="227"/>
      <c r="J47" s="227"/>
      <c r="K47" s="228"/>
    </row>
    <row r="48" spans="2:11" s="225" customFormat="1" ht="6.95" customHeight="1" x14ac:dyDescent="0.3">
      <c r="B48" s="226"/>
      <c r="C48" s="227"/>
      <c r="D48" s="227"/>
      <c r="E48" s="227"/>
      <c r="F48" s="227"/>
      <c r="G48" s="227"/>
      <c r="H48" s="227"/>
      <c r="I48" s="227"/>
      <c r="J48" s="227"/>
      <c r="K48" s="228"/>
    </row>
    <row r="49" spans="2:47" s="225" customFormat="1" ht="18" customHeight="1" x14ac:dyDescent="0.3">
      <c r="B49" s="226"/>
      <c r="C49" s="222" t="s">
        <v>22</v>
      </c>
      <c r="D49" s="227"/>
      <c r="E49" s="227"/>
      <c r="F49" s="231" t="str">
        <f>F12</f>
        <v>Vrchlabí</v>
      </c>
      <c r="G49" s="227"/>
      <c r="H49" s="227"/>
      <c r="I49" s="222" t="s">
        <v>24</v>
      </c>
      <c r="J49" s="232" t="str">
        <f>IF(J12="","",J12)</f>
        <v>27.8.2017</v>
      </c>
      <c r="K49" s="228"/>
    </row>
    <row r="50" spans="2:47" s="225" customFormat="1" ht="6.95" customHeight="1" x14ac:dyDescent="0.3">
      <c r="B50" s="226"/>
      <c r="C50" s="227"/>
      <c r="D50" s="227"/>
      <c r="E50" s="227"/>
      <c r="F50" s="227"/>
      <c r="G50" s="227"/>
      <c r="H50" s="227"/>
      <c r="I50" s="227"/>
      <c r="J50" s="227"/>
      <c r="K50" s="228"/>
    </row>
    <row r="51" spans="2:47" s="225" customFormat="1" ht="15" x14ac:dyDescent="0.3">
      <c r="B51" s="226"/>
      <c r="C51" s="222" t="s">
        <v>26</v>
      </c>
      <c r="D51" s="227"/>
      <c r="E51" s="227"/>
      <c r="F51" s="231" t="str">
        <f>E15</f>
        <v>Správa KRNAP ve Vrchlabí</v>
      </c>
      <c r="G51" s="227"/>
      <c r="H51" s="227"/>
      <c r="I51" s="222" t="s">
        <v>32</v>
      </c>
      <c r="J51" s="235" t="str">
        <f>E21</f>
        <v>Jansaprojekt s.r.o., Dvůr Králové n.L.</v>
      </c>
      <c r="K51" s="228"/>
    </row>
    <row r="52" spans="2:47" s="225" customFormat="1" ht="14.45" customHeight="1" x14ac:dyDescent="0.3">
      <c r="B52" s="226"/>
      <c r="C52" s="222" t="s">
        <v>30</v>
      </c>
      <c r="D52" s="227"/>
      <c r="E52" s="227"/>
      <c r="F52" s="231" t="str">
        <f>IF(E18="","",E18)</f>
        <v xml:space="preserve"> </v>
      </c>
      <c r="G52" s="227"/>
      <c r="H52" s="227"/>
      <c r="I52" s="227"/>
      <c r="J52" s="259"/>
      <c r="K52" s="228"/>
    </row>
    <row r="53" spans="2:47" s="225" customFormat="1" ht="10.35" customHeight="1" x14ac:dyDescent="0.3">
      <c r="B53" s="226"/>
      <c r="C53" s="227"/>
      <c r="D53" s="227"/>
      <c r="E53" s="227"/>
      <c r="F53" s="227"/>
      <c r="G53" s="227"/>
      <c r="H53" s="227"/>
      <c r="I53" s="227"/>
      <c r="J53" s="227"/>
      <c r="K53" s="228"/>
    </row>
    <row r="54" spans="2:47" s="225" customFormat="1" ht="29.25" customHeight="1" x14ac:dyDescent="0.3">
      <c r="B54" s="226"/>
      <c r="C54" s="260" t="s">
        <v>94</v>
      </c>
      <c r="D54" s="246"/>
      <c r="E54" s="246"/>
      <c r="F54" s="246"/>
      <c r="G54" s="246"/>
      <c r="H54" s="246"/>
      <c r="I54" s="246"/>
      <c r="J54" s="261" t="s">
        <v>95</v>
      </c>
      <c r="K54" s="262"/>
    </row>
    <row r="55" spans="2:47" s="225" customFormat="1" ht="10.35" customHeight="1" x14ac:dyDescent="0.3">
      <c r="B55" s="226"/>
      <c r="C55" s="227"/>
      <c r="D55" s="227"/>
      <c r="E55" s="227"/>
      <c r="F55" s="227"/>
      <c r="G55" s="227"/>
      <c r="H55" s="227"/>
      <c r="I55" s="227"/>
      <c r="J55" s="227"/>
      <c r="K55" s="228"/>
    </row>
    <row r="56" spans="2:47" s="225" customFormat="1" ht="29.25" customHeight="1" x14ac:dyDescent="0.3">
      <c r="B56" s="226"/>
      <c r="C56" s="263" t="s">
        <v>96</v>
      </c>
      <c r="D56" s="227"/>
      <c r="E56" s="227"/>
      <c r="F56" s="227"/>
      <c r="G56" s="227"/>
      <c r="H56" s="227"/>
      <c r="I56" s="227"/>
      <c r="J56" s="241">
        <f>J87</f>
        <v>0</v>
      </c>
      <c r="K56" s="228"/>
      <c r="AU56" s="213" t="s">
        <v>97</v>
      </c>
    </row>
    <row r="57" spans="2:47" s="270" customFormat="1" ht="24.95" customHeight="1" x14ac:dyDescent="0.3">
      <c r="B57" s="264"/>
      <c r="C57" s="265"/>
      <c r="D57" s="266" t="s">
        <v>98</v>
      </c>
      <c r="E57" s="267"/>
      <c r="F57" s="267"/>
      <c r="G57" s="267"/>
      <c r="H57" s="267"/>
      <c r="I57" s="267"/>
      <c r="J57" s="268">
        <f>J88</f>
        <v>0</v>
      </c>
      <c r="K57" s="269"/>
    </row>
    <row r="58" spans="2:47" s="277" customFormat="1" ht="19.899999999999999" customHeight="1" x14ac:dyDescent="0.3">
      <c r="B58" s="271"/>
      <c r="C58" s="272"/>
      <c r="D58" s="273" t="s">
        <v>99</v>
      </c>
      <c r="E58" s="274"/>
      <c r="F58" s="274"/>
      <c r="G58" s="274"/>
      <c r="H58" s="274"/>
      <c r="I58" s="274"/>
      <c r="J58" s="275">
        <f>J89</f>
        <v>0</v>
      </c>
      <c r="K58" s="276"/>
    </row>
    <row r="59" spans="2:47" s="277" customFormat="1" ht="19.899999999999999" customHeight="1" x14ac:dyDescent="0.3">
      <c r="B59" s="271"/>
      <c r="C59" s="272"/>
      <c r="D59" s="273" t="s">
        <v>100</v>
      </c>
      <c r="E59" s="274"/>
      <c r="F59" s="274"/>
      <c r="G59" s="274"/>
      <c r="H59" s="274"/>
      <c r="I59" s="274"/>
      <c r="J59" s="275">
        <f>J94</f>
        <v>0</v>
      </c>
      <c r="K59" s="276"/>
    </row>
    <row r="60" spans="2:47" s="277" customFormat="1" ht="19.899999999999999" customHeight="1" x14ac:dyDescent="0.3">
      <c r="B60" s="271"/>
      <c r="C60" s="272"/>
      <c r="D60" s="273" t="s">
        <v>101</v>
      </c>
      <c r="E60" s="274"/>
      <c r="F60" s="274"/>
      <c r="G60" s="274"/>
      <c r="H60" s="274"/>
      <c r="I60" s="274"/>
      <c r="J60" s="275">
        <f>J97</f>
        <v>0</v>
      </c>
      <c r="K60" s="276"/>
    </row>
    <row r="61" spans="2:47" s="277" customFormat="1" ht="19.899999999999999" customHeight="1" x14ac:dyDescent="0.3">
      <c r="B61" s="271"/>
      <c r="C61" s="272"/>
      <c r="D61" s="273" t="s">
        <v>102</v>
      </c>
      <c r="E61" s="274"/>
      <c r="F61" s="274"/>
      <c r="G61" s="274"/>
      <c r="H61" s="274"/>
      <c r="I61" s="274"/>
      <c r="J61" s="275">
        <f>J100</f>
        <v>0</v>
      </c>
      <c r="K61" s="276"/>
    </row>
    <row r="62" spans="2:47" s="270" customFormat="1" ht="24.95" customHeight="1" x14ac:dyDescent="0.3">
      <c r="B62" s="264"/>
      <c r="C62" s="265"/>
      <c r="D62" s="266" t="s">
        <v>103</v>
      </c>
      <c r="E62" s="267"/>
      <c r="F62" s="267"/>
      <c r="G62" s="267"/>
      <c r="H62" s="267"/>
      <c r="I62" s="267"/>
      <c r="J62" s="268">
        <f>J102</f>
        <v>0</v>
      </c>
      <c r="K62" s="269"/>
    </row>
    <row r="63" spans="2:47" s="277" customFormat="1" ht="19.899999999999999" customHeight="1" x14ac:dyDescent="0.3">
      <c r="B63" s="271"/>
      <c r="C63" s="272"/>
      <c r="D63" s="273" t="s">
        <v>247</v>
      </c>
      <c r="E63" s="274"/>
      <c r="F63" s="274"/>
      <c r="G63" s="274"/>
      <c r="H63" s="274"/>
      <c r="I63" s="274"/>
      <c r="J63" s="275">
        <f>J103</f>
        <v>0</v>
      </c>
      <c r="K63" s="276"/>
    </row>
    <row r="64" spans="2:47" s="277" customFormat="1" ht="19.899999999999999" customHeight="1" x14ac:dyDescent="0.3">
      <c r="B64" s="271"/>
      <c r="C64" s="272"/>
      <c r="D64" s="273" t="s">
        <v>209</v>
      </c>
      <c r="E64" s="274"/>
      <c r="F64" s="274"/>
      <c r="G64" s="274"/>
      <c r="H64" s="274"/>
      <c r="I64" s="274"/>
      <c r="J64" s="275">
        <f>J109</f>
        <v>0</v>
      </c>
      <c r="K64" s="276"/>
    </row>
    <row r="65" spans="2:12" s="277" customFormat="1" ht="19.899999999999999" customHeight="1" x14ac:dyDescent="0.3">
      <c r="B65" s="271"/>
      <c r="C65" s="272"/>
      <c r="D65" s="273" t="s">
        <v>248</v>
      </c>
      <c r="E65" s="274"/>
      <c r="F65" s="274"/>
      <c r="G65" s="274"/>
      <c r="H65" s="274"/>
      <c r="I65" s="274"/>
      <c r="J65" s="275">
        <f>J140</f>
        <v>0</v>
      </c>
      <c r="K65" s="276"/>
    </row>
    <row r="66" spans="2:12" s="277" customFormat="1" ht="19.899999999999999" customHeight="1" x14ac:dyDescent="0.3">
      <c r="B66" s="271"/>
      <c r="C66" s="272"/>
      <c r="D66" s="273" t="s">
        <v>249</v>
      </c>
      <c r="E66" s="274"/>
      <c r="F66" s="274"/>
      <c r="G66" s="274"/>
      <c r="H66" s="274"/>
      <c r="I66" s="274"/>
      <c r="J66" s="275">
        <f>J147</f>
        <v>0</v>
      </c>
      <c r="K66" s="276"/>
    </row>
    <row r="67" spans="2:12" s="277" customFormat="1" ht="19.899999999999999" customHeight="1" x14ac:dyDescent="0.3">
      <c r="B67" s="271"/>
      <c r="C67" s="272"/>
      <c r="D67" s="273" t="s">
        <v>250</v>
      </c>
      <c r="E67" s="274"/>
      <c r="F67" s="274"/>
      <c r="G67" s="274"/>
      <c r="H67" s="274"/>
      <c r="I67" s="274"/>
      <c r="J67" s="275">
        <f>J151</f>
        <v>0</v>
      </c>
      <c r="K67" s="276"/>
    </row>
    <row r="68" spans="2:12" s="225" customFormat="1" ht="21.75" customHeight="1" x14ac:dyDescent="0.3">
      <c r="B68" s="226"/>
      <c r="C68" s="227"/>
      <c r="D68" s="227"/>
      <c r="E68" s="227"/>
      <c r="F68" s="227"/>
      <c r="G68" s="227"/>
      <c r="H68" s="227"/>
      <c r="I68" s="227"/>
      <c r="J68" s="227"/>
      <c r="K68" s="228"/>
    </row>
    <row r="69" spans="2:12" s="225" customFormat="1" ht="6.95" customHeight="1" x14ac:dyDescent="0.3">
      <c r="B69" s="253"/>
      <c r="C69" s="254"/>
      <c r="D69" s="254"/>
      <c r="E69" s="254"/>
      <c r="F69" s="254"/>
      <c r="G69" s="254"/>
      <c r="H69" s="254"/>
      <c r="I69" s="254"/>
      <c r="J69" s="254"/>
      <c r="K69" s="255"/>
    </row>
    <row r="73" spans="2:12" s="225" customFormat="1" ht="6.95" customHeight="1" x14ac:dyDescent="0.3">
      <c r="B73" s="256"/>
      <c r="C73" s="257"/>
      <c r="D73" s="257"/>
      <c r="E73" s="257"/>
      <c r="F73" s="257"/>
      <c r="G73" s="257"/>
      <c r="H73" s="257"/>
      <c r="I73" s="257"/>
      <c r="J73" s="257"/>
      <c r="K73" s="257"/>
      <c r="L73" s="226"/>
    </row>
    <row r="74" spans="2:12" s="225" customFormat="1" ht="36.950000000000003" customHeight="1" x14ac:dyDescent="0.3">
      <c r="B74" s="226"/>
      <c r="C74" s="278" t="s">
        <v>105</v>
      </c>
      <c r="L74" s="226"/>
    </row>
    <row r="75" spans="2:12" s="225" customFormat="1" ht="6.95" customHeight="1" x14ac:dyDescent="0.3">
      <c r="B75" s="226"/>
      <c r="L75" s="226"/>
    </row>
    <row r="76" spans="2:12" s="225" customFormat="1" ht="14.45" customHeight="1" x14ac:dyDescent="0.3">
      <c r="B76" s="226"/>
      <c r="C76" s="279" t="s">
        <v>18</v>
      </c>
      <c r="L76" s="226"/>
    </row>
    <row r="77" spans="2:12" s="225" customFormat="1" ht="16.5" customHeight="1" x14ac:dyDescent="0.3">
      <c r="B77" s="226"/>
      <c r="E77" s="280" t="str">
        <f>E7</f>
        <v>Genofondová banka Správy KRNAP ve Vrchlabí</v>
      </c>
      <c r="F77" s="281"/>
      <c r="G77" s="281"/>
      <c r="H77" s="281"/>
      <c r="L77" s="226"/>
    </row>
    <row r="78" spans="2:12" s="225" customFormat="1" ht="14.45" customHeight="1" x14ac:dyDescent="0.3">
      <c r="B78" s="226"/>
      <c r="C78" s="279" t="s">
        <v>91</v>
      </c>
      <c r="L78" s="226"/>
    </row>
    <row r="79" spans="2:12" s="225" customFormat="1" ht="17.25" customHeight="1" x14ac:dyDescent="0.3">
      <c r="B79" s="226"/>
      <c r="E79" s="282" t="str">
        <f>E9</f>
        <v>3 - Zahradní domek</v>
      </c>
      <c r="F79" s="283"/>
      <c r="G79" s="283"/>
      <c r="H79" s="283"/>
      <c r="L79" s="226"/>
    </row>
    <row r="80" spans="2:12" s="225" customFormat="1" ht="6.95" customHeight="1" x14ac:dyDescent="0.3">
      <c r="B80" s="226"/>
      <c r="L80" s="226"/>
    </row>
    <row r="81" spans="2:65" s="225" customFormat="1" ht="18" customHeight="1" x14ac:dyDescent="0.3">
      <c r="B81" s="226"/>
      <c r="C81" s="279" t="s">
        <v>22</v>
      </c>
      <c r="F81" s="284" t="str">
        <f>F12</f>
        <v>Vrchlabí</v>
      </c>
      <c r="I81" s="279" t="s">
        <v>24</v>
      </c>
      <c r="J81" s="285" t="str">
        <f>IF(J12="","",J12)</f>
        <v>27.8.2017</v>
      </c>
      <c r="L81" s="226"/>
    </row>
    <row r="82" spans="2:65" s="225" customFormat="1" ht="6.95" customHeight="1" x14ac:dyDescent="0.3">
      <c r="B82" s="226"/>
      <c r="L82" s="226"/>
    </row>
    <row r="83" spans="2:65" s="225" customFormat="1" ht="15" x14ac:dyDescent="0.3">
      <c r="B83" s="226"/>
      <c r="C83" s="279" t="s">
        <v>26</v>
      </c>
      <c r="F83" s="284" t="str">
        <f>E15</f>
        <v>Správa KRNAP ve Vrchlabí</v>
      </c>
      <c r="I83" s="279" t="s">
        <v>32</v>
      </c>
      <c r="J83" s="284" t="str">
        <f>E21</f>
        <v>Jansaprojekt s.r.o., Dvůr Králové n.L.</v>
      </c>
      <c r="L83" s="226"/>
    </row>
    <row r="84" spans="2:65" s="225" customFormat="1" ht="14.45" customHeight="1" x14ac:dyDescent="0.3">
      <c r="B84" s="226"/>
      <c r="C84" s="279" t="s">
        <v>30</v>
      </c>
      <c r="F84" s="284" t="str">
        <f>IF(E18="","",E18)</f>
        <v xml:space="preserve"> </v>
      </c>
      <c r="L84" s="226"/>
    </row>
    <row r="85" spans="2:65" s="225" customFormat="1" ht="10.35" customHeight="1" x14ac:dyDescent="0.3">
      <c r="B85" s="226"/>
      <c r="L85" s="226"/>
    </row>
    <row r="86" spans="2:65" s="293" customFormat="1" ht="29.25" customHeight="1" x14ac:dyDescent="0.3">
      <c r="B86" s="286"/>
      <c r="C86" s="287" t="s">
        <v>106</v>
      </c>
      <c r="D86" s="288" t="s">
        <v>55</v>
      </c>
      <c r="E86" s="288" t="s">
        <v>51</v>
      </c>
      <c r="F86" s="288" t="s">
        <v>107</v>
      </c>
      <c r="G86" s="288" t="s">
        <v>108</v>
      </c>
      <c r="H86" s="288" t="s">
        <v>109</v>
      </c>
      <c r="I86" s="288" t="s">
        <v>110</v>
      </c>
      <c r="J86" s="288" t="s">
        <v>95</v>
      </c>
      <c r="K86" s="289" t="s">
        <v>111</v>
      </c>
      <c r="L86" s="286"/>
      <c r="M86" s="290" t="s">
        <v>112</v>
      </c>
      <c r="N86" s="291" t="s">
        <v>40</v>
      </c>
      <c r="O86" s="291" t="s">
        <v>113</v>
      </c>
      <c r="P86" s="291" t="s">
        <v>114</v>
      </c>
      <c r="Q86" s="291" t="s">
        <v>115</v>
      </c>
      <c r="R86" s="291" t="s">
        <v>116</v>
      </c>
      <c r="S86" s="291" t="s">
        <v>117</v>
      </c>
      <c r="T86" s="292" t="s">
        <v>118</v>
      </c>
    </row>
    <row r="87" spans="2:65" s="225" customFormat="1" ht="29.25" customHeight="1" x14ac:dyDescent="0.35">
      <c r="B87" s="226"/>
      <c r="C87" s="294" t="s">
        <v>96</v>
      </c>
      <c r="J87" s="295">
        <f>BK87</f>
        <v>0</v>
      </c>
      <c r="L87" s="226"/>
      <c r="M87" s="296"/>
      <c r="N87" s="238"/>
      <c r="O87" s="238"/>
      <c r="P87" s="297">
        <f>P88+P102</f>
        <v>143.83035400000003</v>
      </c>
      <c r="Q87" s="238"/>
      <c r="R87" s="297">
        <f>R88+R102</f>
        <v>19.651064548650002</v>
      </c>
      <c r="S87" s="238"/>
      <c r="T87" s="298">
        <f>T88+T102</f>
        <v>0</v>
      </c>
      <c r="AT87" s="213" t="s">
        <v>69</v>
      </c>
      <c r="AU87" s="213" t="s">
        <v>97</v>
      </c>
      <c r="BK87" s="299">
        <f>BK88+BK102</f>
        <v>0</v>
      </c>
    </row>
    <row r="88" spans="2:65" s="301" customFormat="1" ht="37.35" customHeight="1" x14ac:dyDescent="0.35">
      <c r="B88" s="300"/>
      <c r="D88" s="302" t="s">
        <v>69</v>
      </c>
      <c r="E88" s="303" t="s">
        <v>119</v>
      </c>
      <c r="F88" s="303" t="s">
        <v>120</v>
      </c>
      <c r="J88" s="304">
        <f>BK88</f>
        <v>0</v>
      </c>
      <c r="L88" s="300"/>
      <c r="M88" s="305"/>
      <c r="N88" s="306"/>
      <c r="O88" s="306"/>
      <c r="P88" s="307">
        <f>P89+P94+P97+P100</f>
        <v>33.960847000000001</v>
      </c>
      <c r="Q88" s="306"/>
      <c r="R88" s="307">
        <f>R89+R94+R97+R100</f>
        <v>16.975396125</v>
      </c>
      <c r="S88" s="306"/>
      <c r="T88" s="308">
        <f>T89+T94+T97+T100</f>
        <v>0</v>
      </c>
      <c r="AR88" s="302" t="s">
        <v>11</v>
      </c>
      <c r="AT88" s="309" t="s">
        <v>69</v>
      </c>
      <c r="AU88" s="309" t="s">
        <v>70</v>
      </c>
      <c r="AY88" s="302" t="s">
        <v>121</v>
      </c>
      <c r="BK88" s="310">
        <f>BK89+BK94+BK97+BK100</f>
        <v>0</v>
      </c>
    </row>
    <row r="89" spans="2:65" s="301" customFormat="1" ht="19.899999999999999" customHeight="1" x14ac:dyDescent="0.3">
      <c r="B89" s="300"/>
      <c r="D89" s="302" t="s">
        <v>69</v>
      </c>
      <c r="E89" s="311" t="s">
        <v>11</v>
      </c>
      <c r="F89" s="311" t="s">
        <v>122</v>
      </c>
      <c r="J89" s="312">
        <f>BK89</f>
        <v>0</v>
      </c>
      <c r="L89" s="300"/>
      <c r="M89" s="305"/>
      <c r="N89" s="306"/>
      <c r="O89" s="306"/>
      <c r="P89" s="307">
        <f>SUM(P90:P93)</f>
        <v>7.3984680000000003</v>
      </c>
      <c r="Q89" s="306"/>
      <c r="R89" s="307">
        <f>SUM(R90:R93)</f>
        <v>0</v>
      </c>
      <c r="S89" s="306"/>
      <c r="T89" s="308">
        <f>SUM(T90:T93)</f>
        <v>0</v>
      </c>
      <c r="AR89" s="302" t="s">
        <v>11</v>
      </c>
      <c r="AT89" s="309" t="s">
        <v>69</v>
      </c>
      <c r="AU89" s="309" t="s">
        <v>11</v>
      </c>
      <c r="AY89" s="302" t="s">
        <v>121</v>
      </c>
      <c r="BK89" s="310">
        <f>SUM(BK90:BK93)</f>
        <v>0</v>
      </c>
    </row>
    <row r="90" spans="2:65" s="225" customFormat="1" ht="16.5" customHeight="1" x14ac:dyDescent="0.3">
      <c r="B90" s="226"/>
      <c r="C90" s="313" t="s">
        <v>11</v>
      </c>
      <c r="D90" s="313" t="s">
        <v>123</v>
      </c>
      <c r="E90" s="314" t="s">
        <v>251</v>
      </c>
      <c r="F90" s="315" t="s">
        <v>252</v>
      </c>
      <c r="G90" s="316" t="s">
        <v>126</v>
      </c>
      <c r="H90" s="317">
        <v>7.8540000000000001</v>
      </c>
      <c r="I90" s="87"/>
      <c r="J90" s="318">
        <f>ROUND(I90*H90,0)</f>
        <v>0</v>
      </c>
      <c r="K90" s="315" t="s">
        <v>127</v>
      </c>
      <c r="L90" s="226"/>
      <c r="M90" s="319" t="s">
        <v>5</v>
      </c>
      <c r="N90" s="320" t="s">
        <v>41</v>
      </c>
      <c r="O90" s="321">
        <v>0.871</v>
      </c>
      <c r="P90" s="321">
        <f>O90*H90</f>
        <v>6.8408340000000001</v>
      </c>
      <c r="Q90" s="321">
        <v>0</v>
      </c>
      <c r="R90" s="321">
        <f>Q90*H90</f>
        <v>0</v>
      </c>
      <c r="S90" s="321">
        <v>0</v>
      </c>
      <c r="T90" s="322">
        <f>S90*H90</f>
        <v>0</v>
      </c>
      <c r="AR90" s="213" t="s">
        <v>82</v>
      </c>
      <c r="AT90" s="213" t="s">
        <v>123</v>
      </c>
      <c r="AU90" s="213" t="s">
        <v>78</v>
      </c>
      <c r="AY90" s="213" t="s">
        <v>121</v>
      </c>
      <c r="BE90" s="323">
        <f>IF(N90="základní",J90,0)</f>
        <v>0</v>
      </c>
      <c r="BF90" s="323">
        <f>IF(N90="snížená",J90,0)</f>
        <v>0</v>
      </c>
      <c r="BG90" s="323">
        <f>IF(N90="zákl. přenesená",J90,0)</f>
        <v>0</v>
      </c>
      <c r="BH90" s="323">
        <f>IF(N90="sníž. přenesená",J90,0)</f>
        <v>0</v>
      </c>
      <c r="BI90" s="323">
        <f>IF(N90="nulová",J90,0)</f>
        <v>0</v>
      </c>
      <c r="BJ90" s="213" t="s">
        <v>11</v>
      </c>
      <c r="BK90" s="323">
        <f>ROUND(I90*H90,0)</f>
        <v>0</v>
      </c>
      <c r="BL90" s="213" t="s">
        <v>82</v>
      </c>
      <c r="BM90" s="213" t="s">
        <v>253</v>
      </c>
    </row>
    <row r="91" spans="2:65" s="225" customFormat="1" ht="16.5" customHeight="1" x14ac:dyDescent="0.3">
      <c r="B91" s="226"/>
      <c r="C91" s="313" t="s">
        <v>78</v>
      </c>
      <c r="D91" s="313" t="s">
        <v>123</v>
      </c>
      <c r="E91" s="314" t="s">
        <v>132</v>
      </c>
      <c r="F91" s="315" t="s">
        <v>133</v>
      </c>
      <c r="G91" s="316" t="s">
        <v>126</v>
      </c>
      <c r="H91" s="317">
        <v>7.8540000000000001</v>
      </c>
      <c r="I91" s="87"/>
      <c r="J91" s="318">
        <f>ROUND(I91*H91,0)</f>
        <v>0</v>
      </c>
      <c r="K91" s="315" t="s">
        <v>127</v>
      </c>
      <c r="L91" s="226"/>
      <c r="M91" s="319" t="s">
        <v>5</v>
      </c>
      <c r="N91" s="320" t="s">
        <v>41</v>
      </c>
      <c r="O91" s="321">
        <v>6.2E-2</v>
      </c>
      <c r="P91" s="321">
        <f>O91*H91</f>
        <v>0.48694799999999999</v>
      </c>
      <c r="Q91" s="321">
        <v>0</v>
      </c>
      <c r="R91" s="321">
        <f>Q91*H91</f>
        <v>0</v>
      </c>
      <c r="S91" s="321">
        <v>0</v>
      </c>
      <c r="T91" s="322">
        <f>S91*H91</f>
        <v>0</v>
      </c>
      <c r="AR91" s="213" t="s">
        <v>82</v>
      </c>
      <c r="AT91" s="213" t="s">
        <v>123</v>
      </c>
      <c r="AU91" s="213" t="s">
        <v>78</v>
      </c>
      <c r="AY91" s="213" t="s">
        <v>121</v>
      </c>
      <c r="BE91" s="323">
        <f>IF(N91="základní",J91,0)</f>
        <v>0</v>
      </c>
      <c r="BF91" s="323">
        <f>IF(N91="snížená",J91,0)</f>
        <v>0</v>
      </c>
      <c r="BG91" s="323">
        <f>IF(N91="zákl. přenesená",J91,0)</f>
        <v>0</v>
      </c>
      <c r="BH91" s="323">
        <f>IF(N91="sníž. přenesená",J91,0)</f>
        <v>0</v>
      </c>
      <c r="BI91" s="323">
        <f>IF(N91="nulová",J91,0)</f>
        <v>0</v>
      </c>
      <c r="BJ91" s="213" t="s">
        <v>11</v>
      </c>
      <c r="BK91" s="323">
        <f>ROUND(I91*H91,0)</f>
        <v>0</v>
      </c>
      <c r="BL91" s="213" t="s">
        <v>82</v>
      </c>
      <c r="BM91" s="213" t="s">
        <v>254</v>
      </c>
    </row>
    <row r="92" spans="2:65" s="225" customFormat="1" ht="16.5" customHeight="1" x14ac:dyDescent="0.3">
      <c r="B92" s="226"/>
      <c r="C92" s="313" t="s">
        <v>79</v>
      </c>
      <c r="D92" s="313" t="s">
        <v>123</v>
      </c>
      <c r="E92" s="314" t="s">
        <v>135</v>
      </c>
      <c r="F92" s="315" t="s">
        <v>136</v>
      </c>
      <c r="G92" s="316" t="s">
        <v>126</v>
      </c>
      <c r="H92" s="317">
        <v>7.8540000000000001</v>
      </c>
      <c r="I92" s="87"/>
      <c r="J92" s="318">
        <f>ROUND(I92*H92,0)</f>
        <v>0</v>
      </c>
      <c r="K92" s="315" t="s">
        <v>127</v>
      </c>
      <c r="L92" s="226"/>
      <c r="M92" s="319" t="s">
        <v>5</v>
      </c>
      <c r="N92" s="320" t="s">
        <v>41</v>
      </c>
      <c r="O92" s="321">
        <v>8.9999999999999993E-3</v>
      </c>
      <c r="P92" s="321">
        <f>O92*H92</f>
        <v>7.0685999999999999E-2</v>
      </c>
      <c r="Q92" s="321">
        <v>0</v>
      </c>
      <c r="R92" s="321">
        <f>Q92*H92</f>
        <v>0</v>
      </c>
      <c r="S92" s="321">
        <v>0</v>
      </c>
      <c r="T92" s="322">
        <f>S92*H92</f>
        <v>0</v>
      </c>
      <c r="AR92" s="213" t="s">
        <v>82</v>
      </c>
      <c r="AT92" s="213" t="s">
        <v>123</v>
      </c>
      <c r="AU92" s="213" t="s">
        <v>78</v>
      </c>
      <c r="AY92" s="213" t="s">
        <v>121</v>
      </c>
      <c r="BE92" s="323">
        <f>IF(N92="základní",J92,0)</f>
        <v>0</v>
      </c>
      <c r="BF92" s="323">
        <f>IF(N92="snížená",J92,0)</f>
        <v>0</v>
      </c>
      <c r="BG92" s="323">
        <f>IF(N92="zákl. přenesená",J92,0)</f>
        <v>0</v>
      </c>
      <c r="BH92" s="323">
        <f>IF(N92="sníž. přenesená",J92,0)</f>
        <v>0</v>
      </c>
      <c r="BI92" s="323">
        <f>IF(N92="nulová",J92,0)</f>
        <v>0</v>
      </c>
      <c r="BJ92" s="213" t="s">
        <v>11</v>
      </c>
      <c r="BK92" s="323">
        <f>ROUND(I92*H92,0)</f>
        <v>0</v>
      </c>
      <c r="BL92" s="213" t="s">
        <v>82</v>
      </c>
      <c r="BM92" s="213" t="s">
        <v>255</v>
      </c>
    </row>
    <row r="93" spans="2:65" s="225" customFormat="1" ht="16.5" customHeight="1" x14ac:dyDescent="0.3">
      <c r="B93" s="226"/>
      <c r="C93" s="313" t="s">
        <v>82</v>
      </c>
      <c r="D93" s="313" t="s">
        <v>123</v>
      </c>
      <c r="E93" s="314" t="s">
        <v>139</v>
      </c>
      <c r="F93" s="315" t="s">
        <v>140</v>
      </c>
      <c r="G93" s="316" t="s">
        <v>141</v>
      </c>
      <c r="H93" s="317">
        <v>14.137</v>
      </c>
      <c r="I93" s="87"/>
      <c r="J93" s="318">
        <f>ROUND(I93*H93,0)</f>
        <v>0</v>
      </c>
      <c r="K93" s="315" t="s">
        <v>127</v>
      </c>
      <c r="L93" s="226"/>
      <c r="M93" s="319" t="s">
        <v>5</v>
      </c>
      <c r="N93" s="320" t="s">
        <v>41</v>
      </c>
      <c r="O93" s="321">
        <v>0</v>
      </c>
      <c r="P93" s="321">
        <f>O93*H93</f>
        <v>0</v>
      </c>
      <c r="Q93" s="321">
        <v>0</v>
      </c>
      <c r="R93" s="321">
        <f>Q93*H93</f>
        <v>0</v>
      </c>
      <c r="S93" s="321">
        <v>0</v>
      </c>
      <c r="T93" s="322">
        <f>S93*H93</f>
        <v>0</v>
      </c>
      <c r="AR93" s="213" t="s">
        <v>82</v>
      </c>
      <c r="AT93" s="213" t="s">
        <v>123</v>
      </c>
      <c r="AU93" s="213" t="s">
        <v>78</v>
      </c>
      <c r="AY93" s="213" t="s">
        <v>121</v>
      </c>
      <c r="BE93" s="323">
        <f>IF(N93="základní",J93,0)</f>
        <v>0</v>
      </c>
      <c r="BF93" s="323">
        <f>IF(N93="snížená",J93,0)</f>
        <v>0</v>
      </c>
      <c r="BG93" s="323">
        <f>IF(N93="zákl. přenesená",J93,0)</f>
        <v>0</v>
      </c>
      <c r="BH93" s="323">
        <f>IF(N93="sníž. přenesená",J93,0)</f>
        <v>0</v>
      </c>
      <c r="BI93" s="323">
        <f>IF(N93="nulová",J93,0)</f>
        <v>0</v>
      </c>
      <c r="BJ93" s="213" t="s">
        <v>11</v>
      </c>
      <c r="BK93" s="323">
        <f>ROUND(I93*H93,0)</f>
        <v>0</v>
      </c>
      <c r="BL93" s="213" t="s">
        <v>82</v>
      </c>
      <c r="BM93" s="213" t="s">
        <v>256</v>
      </c>
    </row>
    <row r="94" spans="2:65" s="301" customFormat="1" ht="29.85" customHeight="1" x14ac:dyDescent="0.3">
      <c r="B94" s="300"/>
      <c r="D94" s="302" t="s">
        <v>69</v>
      </c>
      <c r="E94" s="311" t="s">
        <v>78</v>
      </c>
      <c r="F94" s="311" t="s">
        <v>153</v>
      </c>
      <c r="J94" s="312">
        <f>BK94</f>
        <v>0</v>
      </c>
      <c r="L94" s="300"/>
      <c r="M94" s="305"/>
      <c r="N94" s="306"/>
      <c r="O94" s="306"/>
      <c r="P94" s="307">
        <f>SUM(P95:P96)</f>
        <v>9.2162999999999986</v>
      </c>
      <c r="Q94" s="306"/>
      <c r="R94" s="307">
        <f>SUM(R95:R96)</f>
        <v>16.972931325000001</v>
      </c>
      <c r="S94" s="306"/>
      <c r="T94" s="308">
        <f>SUM(T95:T96)</f>
        <v>0</v>
      </c>
      <c r="AR94" s="302" t="s">
        <v>11</v>
      </c>
      <c r="AT94" s="309" t="s">
        <v>69</v>
      </c>
      <c r="AU94" s="309" t="s">
        <v>11</v>
      </c>
      <c r="AY94" s="302" t="s">
        <v>121</v>
      </c>
      <c r="BK94" s="310">
        <f>SUM(BK95:BK96)</f>
        <v>0</v>
      </c>
    </row>
    <row r="95" spans="2:65" s="225" customFormat="1" ht="25.5" customHeight="1" x14ac:dyDescent="0.3">
      <c r="B95" s="226"/>
      <c r="C95" s="313" t="s">
        <v>138</v>
      </c>
      <c r="D95" s="313" t="s">
        <v>123</v>
      </c>
      <c r="E95" s="314" t="s">
        <v>257</v>
      </c>
      <c r="F95" s="315" t="s">
        <v>258</v>
      </c>
      <c r="G95" s="316" t="s">
        <v>126</v>
      </c>
      <c r="H95" s="317">
        <v>7.2720000000000002</v>
      </c>
      <c r="I95" s="87"/>
      <c r="J95" s="318">
        <f>ROUND(I95*H95,0)</f>
        <v>0</v>
      </c>
      <c r="K95" s="315" t="s">
        <v>127</v>
      </c>
      <c r="L95" s="226"/>
      <c r="M95" s="319" t="s">
        <v>5</v>
      </c>
      <c r="N95" s="320" t="s">
        <v>41</v>
      </c>
      <c r="O95" s="321">
        <v>1.0249999999999999</v>
      </c>
      <c r="P95" s="321">
        <f>O95*H95</f>
        <v>7.4537999999999993</v>
      </c>
      <c r="Q95" s="321">
        <v>2.16</v>
      </c>
      <c r="R95" s="321">
        <f>Q95*H95</f>
        <v>15.707520000000002</v>
      </c>
      <c r="S95" s="321">
        <v>0</v>
      </c>
      <c r="T95" s="322">
        <f>S95*H95</f>
        <v>0</v>
      </c>
      <c r="AR95" s="213" t="s">
        <v>82</v>
      </c>
      <c r="AT95" s="213" t="s">
        <v>123</v>
      </c>
      <c r="AU95" s="213" t="s">
        <v>78</v>
      </c>
      <c r="AY95" s="213" t="s">
        <v>121</v>
      </c>
      <c r="BE95" s="323">
        <f>IF(N95="základní",J95,0)</f>
        <v>0</v>
      </c>
      <c r="BF95" s="323">
        <f>IF(N95="snížená",J95,0)</f>
        <v>0</v>
      </c>
      <c r="BG95" s="323">
        <f>IF(N95="zákl. přenesená",J95,0)</f>
        <v>0</v>
      </c>
      <c r="BH95" s="323">
        <f>IF(N95="sníž. přenesená",J95,0)</f>
        <v>0</v>
      </c>
      <c r="BI95" s="323">
        <f>IF(N95="nulová",J95,0)</f>
        <v>0</v>
      </c>
      <c r="BJ95" s="213" t="s">
        <v>11</v>
      </c>
      <c r="BK95" s="323">
        <f>ROUND(I95*H95,0)</f>
        <v>0</v>
      </c>
      <c r="BL95" s="213" t="s">
        <v>82</v>
      </c>
      <c r="BM95" s="213" t="s">
        <v>259</v>
      </c>
    </row>
    <row r="96" spans="2:65" s="225" customFormat="1" ht="25.5" customHeight="1" x14ac:dyDescent="0.3">
      <c r="B96" s="226"/>
      <c r="C96" s="313" t="s">
        <v>143</v>
      </c>
      <c r="D96" s="313" t="s">
        <v>123</v>
      </c>
      <c r="E96" s="314" t="s">
        <v>260</v>
      </c>
      <c r="F96" s="315" t="s">
        <v>261</v>
      </c>
      <c r="G96" s="316" t="s">
        <v>169</v>
      </c>
      <c r="H96" s="317">
        <v>1.875</v>
      </c>
      <c r="I96" s="87"/>
      <c r="J96" s="318">
        <f>ROUND(I96*H96,0)</f>
        <v>0</v>
      </c>
      <c r="K96" s="315" t="s">
        <v>127</v>
      </c>
      <c r="L96" s="226"/>
      <c r="M96" s="319" t="s">
        <v>5</v>
      </c>
      <c r="N96" s="320" t="s">
        <v>41</v>
      </c>
      <c r="O96" s="321">
        <v>0.94</v>
      </c>
      <c r="P96" s="321">
        <f>O96*H96</f>
        <v>1.7625</v>
      </c>
      <c r="Q96" s="321">
        <v>0.67488603999999996</v>
      </c>
      <c r="R96" s="321">
        <f>Q96*H96</f>
        <v>1.2654113249999999</v>
      </c>
      <c r="S96" s="321">
        <v>0</v>
      </c>
      <c r="T96" s="322">
        <f>S96*H96</f>
        <v>0</v>
      </c>
      <c r="AR96" s="213" t="s">
        <v>82</v>
      </c>
      <c r="AT96" s="213" t="s">
        <v>123</v>
      </c>
      <c r="AU96" s="213" t="s">
        <v>78</v>
      </c>
      <c r="AY96" s="213" t="s">
        <v>121</v>
      </c>
      <c r="BE96" s="323">
        <f>IF(N96="základní",J96,0)</f>
        <v>0</v>
      </c>
      <c r="BF96" s="323">
        <f>IF(N96="snížená",J96,0)</f>
        <v>0</v>
      </c>
      <c r="BG96" s="323">
        <f>IF(N96="zákl. přenesená",J96,0)</f>
        <v>0</v>
      </c>
      <c r="BH96" s="323">
        <f>IF(N96="sníž. přenesená",J96,0)</f>
        <v>0</v>
      </c>
      <c r="BI96" s="323">
        <f>IF(N96="nulová",J96,0)</f>
        <v>0</v>
      </c>
      <c r="BJ96" s="213" t="s">
        <v>11</v>
      </c>
      <c r="BK96" s="323">
        <f>ROUND(I96*H96,0)</f>
        <v>0</v>
      </c>
      <c r="BL96" s="213" t="s">
        <v>82</v>
      </c>
      <c r="BM96" s="213" t="s">
        <v>262</v>
      </c>
    </row>
    <row r="97" spans="2:65" s="301" customFormat="1" ht="29.85" customHeight="1" x14ac:dyDescent="0.3">
      <c r="B97" s="300"/>
      <c r="D97" s="302" t="s">
        <v>69</v>
      </c>
      <c r="E97" s="311" t="s">
        <v>154</v>
      </c>
      <c r="F97" s="311" t="s">
        <v>175</v>
      </c>
      <c r="J97" s="312">
        <f>BK97</f>
        <v>0</v>
      </c>
      <c r="L97" s="300"/>
      <c r="M97" s="305"/>
      <c r="N97" s="306"/>
      <c r="O97" s="306"/>
      <c r="P97" s="307">
        <f>SUM(P98:P99)</f>
        <v>3.2398540000000002</v>
      </c>
      <c r="Q97" s="306"/>
      <c r="R97" s="307">
        <f>SUM(R98:R99)</f>
        <v>2.4648000000000001E-3</v>
      </c>
      <c r="S97" s="306"/>
      <c r="T97" s="308">
        <f>SUM(T98:T99)</f>
        <v>0</v>
      </c>
      <c r="AR97" s="302" t="s">
        <v>11</v>
      </c>
      <c r="AT97" s="309" t="s">
        <v>69</v>
      </c>
      <c r="AU97" s="309" t="s">
        <v>11</v>
      </c>
      <c r="AY97" s="302" t="s">
        <v>121</v>
      </c>
      <c r="BK97" s="310">
        <f>SUM(BK98:BK99)</f>
        <v>0</v>
      </c>
    </row>
    <row r="98" spans="2:65" s="225" customFormat="1" ht="25.5" customHeight="1" x14ac:dyDescent="0.3">
      <c r="B98" s="226"/>
      <c r="C98" s="313" t="s">
        <v>147</v>
      </c>
      <c r="D98" s="313" t="s">
        <v>123</v>
      </c>
      <c r="E98" s="314" t="s">
        <v>263</v>
      </c>
      <c r="F98" s="315" t="s">
        <v>264</v>
      </c>
      <c r="G98" s="316" t="s">
        <v>169</v>
      </c>
      <c r="H98" s="317">
        <v>18.96</v>
      </c>
      <c r="I98" s="87"/>
      <c r="J98" s="318">
        <f>ROUND(I98*H98,0)</f>
        <v>0</v>
      </c>
      <c r="K98" s="315" t="s">
        <v>127</v>
      </c>
      <c r="L98" s="226"/>
      <c r="M98" s="319" t="s">
        <v>5</v>
      </c>
      <c r="N98" s="320" t="s">
        <v>41</v>
      </c>
      <c r="O98" s="321">
        <v>0.105</v>
      </c>
      <c r="P98" s="321">
        <f>O98*H98</f>
        <v>1.9908000000000001</v>
      </c>
      <c r="Q98" s="321">
        <v>1.2999999999999999E-4</v>
      </c>
      <c r="R98" s="321">
        <f>Q98*H98</f>
        <v>2.4648000000000001E-3</v>
      </c>
      <c r="S98" s="321">
        <v>0</v>
      </c>
      <c r="T98" s="322">
        <f>S98*H98</f>
        <v>0</v>
      </c>
      <c r="AR98" s="213" t="s">
        <v>82</v>
      </c>
      <c r="AT98" s="213" t="s">
        <v>123</v>
      </c>
      <c r="AU98" s="213" t="s">
        <v>78</v>
      </c>
      <c r="AY98" s="213" t="s">
        <v>121</v>
      </c>
      <c r="BE98" s="323">
        <f>IF(N98="základní",J98,0)</f>
        <v>0</v>
      </c>
      <c r="BF98" s="323">
        <f>IF(N98="snížená",J98,0)</f>
        <v>0</v>
      </c>
      <c r="BG98" s="323">
        <f>IF(N98="zákl. přenesená",J98,0)</f>
        <v>0</v>
      </c>
      <c r="BH98" s="323">
        <f>IF(N98="sníž. přenesená",J98,0)</f>
        <v>0</v>
      </c>
      <c r="BI98" s="323">
        <f>IF(N98="nulová",J98,0)</f>
        <v>0</v>
      </c>
      <c r="BJ98" s="213" t="s">
        <v>11</v>
      </c>
      <c r="BK98" s="323">
        <f>ROUND(I98*H98,0)</f>
        <v>0</v>
      </c>
      <c r="BL98" s="213" t="s">
        <v>82</v>
      </c>
      <c r="BM98" s="213" t="s">
        <v>265</v>
      </c>
    </row>
    <row r="99" spans="2:65" s="225" customFormat="1" ht="25.5" customHeight="1" x14ac:dyDescent="0.3">
      <c r="B99" s="226"/>
      <c r="C99" s="313" t="s">
        <v>149</v>
      </c>
      <c r="D99" s="313" t="s">
        <v>123</v>
      </c>
      <c r="E99" s="314" t="s">
        <v>266</v>
      </c>
      <c r="F99" s="315" t="s">
        <v>267</v>
      </c>
      <c r="G99" s="316" t="s">
        <v>169</v>
      </c>
      <c r="H99" s="317">
        <v>8.9860000000000007</v>
      </c>
      <c r="I99" s="87"/>
      <c r="J99" s="318">
        <f>ROUND(I99*H99,0)</f>
        <v>0</v>
      </c>
      <c r="K99" s="315" t="s">
        <v>127</v>
      </c>
      <c r="L99" s="226"/>
      <c r="M99" s="319" t="s">
        <v>5</v>
      </c>
      <c r="N99" s="320" t="s">
        <v>41</v>
      </c>
      <c r="O99" s="321">
        <v>0.13900000000000001</v>
      </c>
      <c r="P99" s="321">
        <f>O99*H99</f>
        <v>1.2490540000000001</v>
      </c>
      <c r="Q99" s="321">
        <v>0</v>
      </c>
      <c r="R99" s="321">
        <f>Q99*H99</f>
        <v>0</v>
      </c>
      <c r="S99" s="321">
        <v>0</v>
      </c>
      <c r="T99" s="322">
        <f>S99*H99</f>
        <v>0</v>
      </c>
      <c r="AR99" s="213" t="s">
        <v>82</v>
      </c>
      <c r="AT99" s="213" t="s">
        <v>123</v>
      </c>
      <c r="AU99" s="213" t="s">
        <v>78</v>
      </c>
      <c r="AY99" s="213" t="s">
        <v>121</v>
      </c>
      <c r="BE99" s="323">
        <f>IF(N99="základní",J99,0)</f>
        <v>0</v>
      </c>
      <c r="BF99" s="323">
        <f>IF(N99="snížená",J99,0)</f>
        <v>0</v>
      </c>
      <c r="BG99" s="323">
        <f>IF(N99="zákl. přenesená",J99,0)</f>
        <v>0</v>
      </c>
      <c r="BH99" s="323">
        <f>IF(N99="sníž. přenesená",J99,0)</f>
        <v>0</v>
      </c>
      <c r="BI99" s="323">
        <f>IF(N99="nulová",J99,0)</f>
        <v>0</v>
      </c>
      <c r="BJ99" s="213" t="s">
        <v>11</v>
      </c>
      <c r="BK99" s="323">
        <f>ROUND(I99*H99,0)</f>
        <v>0</v>
      </c>
      <c r="BL99" s="213" t="s">
        <v>82</v>
      </c>
      <c r="BM99" s="213" t="s">
        <v>268</v>
      </c>
    </row>
    <row r="100" spans="2:65" s="301" customFormat="1" ht="29.85" customHeight="1" x14ac:dyDescent="0.3">
      <c r="B100" s="300"/>
      <c r="D100" s="302" t="s">
        <v>69</v>
      </c>
      <c r="E100" s="311" t="s">
        <v>184</v>
      </c>
      <c r="F100" s="311" t="s">
        <v>185</v>
      </c>
      <c r="J100" s="312">
        <f>BK100</f>
        <v>0</v>
      </c>
      <c r="L100" s="300"/>
      <c r="M100" s="305"/>
      <c r="N100" s="306"/>
      <c r="O100" s="306"/>
      <c r="P100" s="307">
        <f>P101</f>
        <v>14.106225</v>
      </c>
      <c r="Q100" s="306"/>
      <c r="R100" s="307">
        <f>R101</f>
        <v>0</v>
      </c>
      <c r="S100" s="306"/>
      <c r="T100" s="308">
        <f>T101</f>
        <v>0</v>
      </c>
      <c r="AR100" s="302" t="s">
        <v>11</v>
      </c>
      <c r="AT100" s="309" t="s">
        <v>69</v>
      </c>
      <c r="AU100" s="309" t="s">
        <v>11</v>
      </c>
      <c r="AY100" s="302" t="s">
        <v>121</v>
      </c>
      <c r="BK100" s="310">
        <f>BK101</f>
        <v>0</v>
      </c>
    </row>
    <row r="101" spans="2:65" s="225" customFormat="1" ht="16.5" customHeight="1" x14ac:dyDescent="0.3">
      <c r="B101" s="226"/>
      <c r="C101" s="313" t="s">
        <v>154</v>
      </c>
      <c r="D101" s="313" t="s">
        <v>123</v>
      </c>
      <c r="E101" s="314" t="s">
        <v>187</v>
      </c>
      <c r="F101" s="315" t="s">
        <v>188</v>
      </c>
      <c r="G101" s="316" t="s">
        <v>141</v>
      </c>
      <c r="H101" s="317">
        <v>16.975000000000001</v>
      </c>
      <c r="I101" s="87"/>
      <c r="J101" s="318">
        <f>ROUND(I101*H101,0)</f>
        <v>0</v>
      </c>
      <c r="K101" s="315" t="s">
        <v>127</v>
      </c>
      <c r="L101" s="226"/>
      <c r="M101" s="319" t="s">
        <v>5</v>
      </c>
      <c r="N101" s="320" t="s">
        <v>41</v>
      </c>
      <c r="O101" s="321">
        <v>0.83099999999999996</v>
      </c>
      <c r="P101" s="321">
        <f>O101*H101</f>
        <v>14.106225</v>
      </c>
      <c r="Q101" s="321">
        <v>0</v>
      </c>
      <c r="R101" s="321">
        <f>Q101*H101</f>
        <v>0</v>
      </c>
      <c r="S101" s="321">
        <v>0</v>
      </c>
      <c r="T101" s="322">
        <f>S101*H101</f>
        <v>0</v>
      </c>
      <c r="AR101" s="213" t="s">
        <v>82</v>
      </c>
      <c r="AT101" s="213" t="s">
        <v>123</v>
      </c>
      <c r="AU101" s="213" t="s">
        <v>78</v>
      </c>
      <c r="AY101" s="213" t="s">
        <v>121</v>
      </c>
      <c r="BE101" s="323">
        <f>IF(N101="základní",J101,0)</f>
        <v>0</v>
      </c>
      <c r="BF101" s="323">
        <f>IF(N101="snížená",J101,0)</f>
        <v>0</v>
      </c>
      <c r="BG101" s="323">
        <f>IF(N101="zákl. přenesená",J101,0)</f>
        <v>0</v>
      </c>
      <c r="BH101" s="323">
        <f>IF(N101="sníž. přenesená",J101,0)</f>
        <v>0</v>
      </c>
      <c r="BI101" s="323">
        <f>IF(N101="nulová",J101,0)</f>
        <v>0</v>
      </c>
      <c r="BJ101" s="213" t="s">
        <v>11</v>
      </c>
      <c r="BK101" s="323">
        <f>ROUND(I101*H101,0)</f>
        <v>0</v>
      </c>
      <c r="BL101" s="213" t="s">
        <v>82</v>
      </c>
      <c r="BM101" s="213" t="s">
        <v>269</v>
      </c>
    </row>
    <row r="102" spans="2:65" s="301" customFormat="1" ht="37.35" customHeight="1" x14ac:dyDescent="0.35">
      <c r="B102" s="300"/>
      <c r="D102" s="302" t="s">
        <v>69</v>
      </c>
      <c r="E102" s="303" t="s">
        <v>190</v>
      </c>
      <c r="F102" s="303" t="s">
        <v>191</v>
      </c>
      <c r="J102" s="304">
        <f>BK102</f>
        <v>0</v>
      </c>
      <c r="L102" s="300"/>
      <c r="M102" s="305"/>
      <c r="N102" s="306"/>
      <c r="O102" s="306"/>
      <c r="P102" s="307">
        <f>P103+P109+P140+P147+P151</f>
        <v>109.86950700000003</v>
      </c>
      <c r="Q102" s="306"/>
      <c r="R102" s="307">
        <f>R103+R109+R140+R147+R151</f>
        <v>2.6756684236500008</v>
      </c>
      <c r="S102" s="306"/>
      <c r="T102" s="308">
        <f>T103+T109+T140+T147+T151</f>
        <v>0</v>
      </c>
      <c r="AR102" s="302" t="s">
        <v>78</v>
      </c>
      <c r="AT102" s="309" t="s">
        <v>69</v>
      </c>
      <c r="AU102" s="309" t="s">
        <v>70</v>
      </c>
      <c r="AY102" s="302" t="s">
        <v>121</v>
      </c>
      <c r="BK102" s="310">
        <f>BK103+BK109+BK140+BK147+BK151</f>
        <v>0</v>
      </c>
    </row>
    <row r="103" spans="2:65" s="301" customFormat="1" ht="19.899999999999999" customHeight="1" x14ac:dyDescent="0.3">
      <c r="B103" s="300"/>
      <c r="D103" s="302" t="s">
        <v>69</v>
      </c>
      <c r="E103" s="311" t="s">
        <v>270</v>
      </c>
      <c r="F103" s="311" t="s">
        <v>271</v>
      </c>
      <c r="J103" s="312">
        <f>BK103</f>
        <v>0</v>
      </c>
      <c r="L103" s="300"/>
      <c r="M103" s="305"/>
      <c r="N103" s="306"/>
      <c r="O103" s="306"/>
      <c r="P103" s="307">
        <f>SUM(P104:P108)</f>
        <v>3.2296800000000001</v>
      </c>
      <c r="Q103" s="306"/>
      <c r="R103" s="307">
        <f>SUM(R104:R108)</f>
        <v>0.12013360240000001</v>
      </c>
      <c r="S103" s="306"/>
      <c r="T103" s="308">
        <f>SUM(T104:T108)</f>
        <v>0</v>
      </c>
      <c r="AR103" s="302" t="s">
        <v>78</v>
      </c>
      <c r="AT103" s="309" t="s">
        <v>69</v>
      </c>
      <c r="AU103" s="309" t="s">
        <v>11</v>
      </c>
      <c r="AY103" s="302" t="s">
        <v>121</v>
      </c>
      <c r="BK103" s="310">
        <f>SUM(BK104:BK108)</f>
        <v>0</v>
      </c>
    </row>
    <row r="104" spans="2:65" s="225" customFormat="1" ht="25.5" customHeight="1" x14ac:dyDescent="0.3">
      <c r="B104" s="226"/>
      <c r="C104" s="313" t="s">
        <v>158</v>
      </c>
      <c r="D104" s="313" t="s">
        <v>123</v>
      </c>
      <c r="E104" s="314" t="s">
        <v>272</v>
      </c>
      <c r="F104" s="315" t="s">
        <v>273</v>
      </c>
      <c r="G104" s="316" t="s">
        <v>169</v>
      </c>
      <c r="H104" s="317">
        <v>10.48</v>
      </c>
      <c r="I104" s="87"/>
      <c r="J104" s="318">
        <f>ROUND(I104*H104,0)</f>
        <v>0</v>
      </c>
      <c r="K104" s="315" t="s">
        <v>127</v>
      </c>
      <c r="L104" s="226"/>
      <c r="M104" s="319" t="s">
        <v>5</v>
      </c>
      <c r="N104" s="320" t="s">
        <v>41</v>
      </c>
      <c r="O104" s="321">
        <v>0.115</v>
      </c>
      <c r="P104" s="321">
        <f>O104*H104</f>
        <v>1.2052</v>
      </c>
      <c r="Q104" s="321">
        <v>0</v>
      </c>
      <c r="R104" s="321">
        <f>Q104*H104</f>
        <v>0</v>
      </c>
      <c r="S104" s="321">
        <v>0</v>
      </c>
      <c r="T104" s="322">
        <f>S104*H104</f>
        <v>0</v>
      </c>
      <c r="AR104" s="213" t="s">
        <v>186</v>
      </c>
      <c r="AT104" s="213" t="s">
        <v>123</v>
      </c>
      <c r="AU104" s="213" t="s">
        <v>78</v>
      </c>
      <c r="AY104" s="213" t="s">
        <v>121</v>
      </c>
      <c r="BE104" s="323">
        <f>IF(N104="základní",J104,0)</f>
        <v>0</v>
      </c>
      <c r="BF104" s="323">
        <f>IF(N104="snížená",J104,0)</f>
        <v>0</v>
      </c>
      <c r="BG104" s="323">
        <f>IF(N104="zákl. přenesená",J104,0)</f>
        <v>0</v>
      </c>
      <c r="BH104" s="323">
        <f>IF(N104="sníž. přenesená",J104,0)</f>
        <v>0</v>
      </c>
      <c r="BI104" s="323">
        <f>IF(N104="nulová",J104,0)</f>
        <v>0</v>
      </c>
      <c r="BJ104" s="213" t="s">
        <v>11</v>
      </c>
      <c r="BK104" s="323">
        <f>ROUND(I104*H104,0)</f>
        <v>0</v>
      </c>
      <c r="BL104" s="213" t="s">
        <v>186</v>
      </c>
      <c r="BM104" s="213" t="s">
        <v>274</v>
      </c>
    </row>
    <row r="105" spans="2:65" s="225" customFormat="1" ht="25.5" customHeight="1" x14ac:dyDescent="0.3">
      <c r="B105" s="226"/>
      <c r="C105" s="329" t="s">
        <v>162</v>
      </c>
      <c r="D105" s="329" t="s">
        <v>200</v>
      </c>
      <c r="E105" s="330" t="s">
        <v>275</v>
      </c>
      <c r="F105" s="331" t="s">
        <v>276</v>
      </c>
      <c r="G105" s="332" t="s">
        <v>169</v>
      </c>
      <c r="H105" s="333">
        <v>12.052</v>
      </c>
      <c r="I105" s="88"/>
      <c r="J105" s="334">
        <f>ROUND(I105*H105,0)</f>
        <v>0</v>
      </c>
      <c r="K105" s="331" t="s">
        <v>127</v>
      </c>
      <c r="L105" s="335"/>
      <c r="M105" s="336" t="s">
        <v>5</v>
      </c>
      <c r="N105" s="337" t="s">
        <v>41</v>
      </c>
      <c r="O105" s="321">
        <v>0</v>
      </c>
      <c r="P105" s="321">
        <f>O105*H105</f>
        <v>0</v>
      </c>
      <c r="Q105" s="321">
        <v>4.0000000000000001E-3</v>
      </c>
      <c r="R105" s="321">
        <f>Q105*H105</f>
        <v>4.8208000000000001E-2</v>
      </c>
      <c r="S105" s="321">
        <v>0</v>
      </c>
      <c r="T105" s="322">
        <f>S105*H105</f>
        <v>0</v>
      </c>
      <c r="AR105" s="213" t="s">
        <v>203</v>
      </c>
      <c r="AT105" s="213" t="s">
        <v>200</v>
      </c>
      <c r="AU105" s="213" t="s">
        <v>78</v>
      </c>
      <c r="AY105" s="213" t="s">
        <v>121</v>
      </c>
      <c r="BE105" s="323">
        <f>IF(N105="základní",J105,0)</f>
        <v>0</v>
      </c>
      <c r="BF105" s="323">
        <f>IF(N105="snížená",J105,0)</f>
        <v>0</v>
      </c>
      <c r="BG105" s="323">
        <f>IF(N105="zákl. přenesená",J105,0)</f>
        <v>0</v>
      </c>
      <c r="BH105" s="323">
        <f>IF(N105="sníž. přenesená",J105,0)</f>
        <v>0</v>
      </c>
      <c r="BI105" s="323">
        <f>IF(N105="nulová",J105,0)</f>
        <v>0</v>
      </c>
      <c r="BJ105" s="213" t="s">
        <v>11</v>
      </c>
      <c r="BK105" s="323">
        <f>ROUND(I105*H105,0)</f>
        <v>0</v>
      </c>
      <c r="BL105" s="213" t="s">
        <v>186</v>
      </c>
      <c r="BM105" s="213" t="s">
        <v>277</v>
      </c>
    </row>
    <row r="106" spans="2:65" s="225" customFormat="1" ht="25.5" customHeight="1" x14ac:dyDescent="0.3">
      <c r="B106" s="226"/>
      <c r="C106" s="313" t="s">
        <v>166</v>
      </c>
      <c r="D106" s="313" t="s">
        <v>123</v>
      </c>
      <c r="E106" s="314" t="s">
        <v>278</v>
      </c>
      <c r="F106" s="315" t="s">
        <v>279</v>
      </c>
      <c r="G106" s="316" t="s">
        <v>169</v>
      </c>
      <c r="H106" s="317">
        <v>10.48</v>
      </c>
      <c r="I106" s="87"/>
      <c r="J106" s="318">
        <f>ROUND(I106*H106,0)</f>
        <v>0</v>
      </c>
      <c r="K106" s="315" t="s">
        <v>127</v>
      </c>
      <c r="L106" s="226"/>
      <c r="M106" s="319" t="s">
        <v>5</v>
      </c>
      <c r="N106" s="320" t="s">
        <v>41</v>
      </c>
      <c r="O106" s="321">
        <v>0.17899999999999999</v>
      </c>
      <c r="P106" s="321">
        <f>O106*H106</f>
        <v>1.87592</v>
      </c>
      <c r="Q106" s="321">
        <v>8.8312999999999998E-4</v>
      </c>
      <c r="R106" s="321">
        <f>Q106*H106</f>
        <v>9.2552024000000007E-3</v>
      </c>
      <c r="S106" s="321">
        <v>0</v>
      </c>
      <c r="T106" s="322">
        <f>S106*H106</f>
        <v>0</v>
      </c>
      <c r="AR106" s="213" t="s">
        <v>186</v>
      </c>
      <c r="AT106" s="213" t="s">
        <v>123</v>
      </c>
      <c r="AU106" s="213" t="s">
        <v>78</v>
      </c>
      <c r="AY106" s="213" t="s">
        <v>121</v>
      </c>
      <c r="BE106" s="323">
        <f>IF(N106="základní",J106,0)</f>
        <v>0</v>
      </c>
      <c r="BF106" s="323">
        <f>IF(N106="snížená",J106,0)</f>
        <v>0</v>
      </c>
      <c r="BG106" s="323">
        <f>IF(N106="zákl. přenesená",J106,0)</f>
        <v>0</v>
      </c>
      <c r="BH106" s="323">
        <f>IF(N106="sníž. přenesená",J106,0)</f>
        <v>0</v>
      </c>
      <c r="BI106" s="323">
        <f>IF(N106="nulová",J106,0)</f>
        <v>0</v>
      </c>
      <c r="BJ106" s="213" t="s">
        <v>11</v>
      </c>
      <c r="BK106" s="323">
        <f>ROUND(I106*H106,0)</f>
        <v>0</v>
      </c>
      <c r="BL106" s="213" t="s">
        <v>186</v>
      </c>
      <c r="BM106" s="213" t="s">
        <v>280</v>
      </c>
    </row>
    <row r="107" spans="2:65" s="225" customFormat="1" ht="16.5" customHeight="1" x14ac:dyDescent="0.3">
      <c r="B107" s="226"/>
      <c r="C107" s="329" t="s">
        <v>171</v>
      </c>
      <c r="D107" s="329" t="s">
        <v>200</v>
      </c>
      <c r="E107" s="330" t="s">
        <v>281</v>
      </c>
      <c r="F107" s="331" t="s">
        <v>282</v>
      </c>
      <c r="G107" s="332" t="s">
        <v>169</v>
      </c>
      <c r="H107" s="333">
        <v>12.052</v>
      </c>
      <c r="I107" s="88"/>
      <c r="J107" s="334">
        <f>ROUND(I107*H107,0)</f>
        <v>0</v>
      </c>
      <c r="K107" s="331" t="s">
        <v>127</v>
      </c>
      <c r="L107" s="335"/>
      <c r="M107" s="336" t="s">
        <v>5</v>
      </c>
      <c r="N107" s="337" t="s">
        <v>41</v>
      </c>
      <c r="O107" s="321">
        <v>0</v>
      </c>
      <c r="P107" s="321">
        <f>O107*H107</f>
        <v>0</v>
      </c>
      <c r="Q107" s="321">
        <v>5.1999999999999998E-3</v>
      </c>
      <c r="R107" s="321">
        <f>Q107*H107</f>
        <v>6.2670400000000001E-2</v>
      </c>
      <c r="S107" s="321">
        <v>0</v>
      </c>
      <c r="T107" s="322">
        <f>S107*H107</f>
        <v>0</v>
      </c>
      <c r="AR107" s="213" t="s">
        <v>203</v>
      </c>
      <c r="AT107" s="213" t="s">
        <v>200</v>
      </c>
      <c r="AU107" s="213" t="s">
        <v>78</v>
      </c>
      <c r="AY107" s="213" t="s">
        <v>121</v>
      </c>
      <c r="BE107" s="323">
        <f>IF(N107="základní",J107,0)</f>
        <v>0</v>
      </c>
      <c r="BF107" s="323">
        <f>IF(N107="snížená",J107,0)</f>
        <v>0</v>
      </c>
      <c r="BG107" s="323">
        <f>IF(N107="zákl. přenesená",J107,0)</f>
        <v>0</v>
      </c>
      <c r="BH107" s="323">
        <f>IF(N107="sníž. přenesená",J107,0)</f>
        <v>0</v>
      </c>
      <c r="BI107" s="323">
        <f>IF(N107="nulová",J107,0)</f>
        <v>0</v>
      </c>
      <c r="BJ107" s="213" t="s">
        <v>11</v>
      </c>
      <c r="BK107" s="323">
        <f>ROUND(I107*H107,0)</f>
        <v>0</v>
      </c>
      <c r="BL107" s="213" t="s">
        <v>186</v>
      </c>
      <c r="BM107" s="213" t="s">
        <v>283</v>
      </c>
    </row>
    <row r="108" spans="2:65" s="225" customFormat="1" ht="16.5" customHeight="1" x14ac:dyDescent="0.3">
      <c r="B108" s="226"/>
      <c r="C108" s="313" t="s">
        <v>176</v>
      </c>
      <c r="D108" s="313" t="s">
        <v>123</v>
      </c>
      <c r="E108" s="314" t="s">
        <v>284</v>
      </c>
      <c r="F108" s="315" t="s">
        <v>285</v>
      </c>
      <c r="G108" s="316" t="s">
        <v>141</v>
      </c>
      <c r="H108" s="317">
        <v>0.12</v>
      </c>
      <c r="I108" s="87"/>
      <c r="J108" s="318">
        <f>ROUND(I108*H108,0)</f>
        <v>0</v>
      </c>
      <c r="K108" s="315" t="s">
        <v>127</v>
      </c>
      <c r="L108" s="226"/>
      <c r="M108" s="319" t="s">
        <v>5</v>
      </c>
      <c r="N108" s="320" t="s">
        <v>41</v>
      </c>
      <c r="O108" s="321">
        <v>1.238</v>
      </c>
      <c r="P108" s="321">
        <f>O108*H108</f>
        <v>0.14856</v>
      </c>
      <c r="Q108" s="321">
        <v>0</v>
      </c>
      <c r="R108" s="321">
        <f>Q108*H108</f>
        <v>0</v>
      </c>
      <c r="S108" s="321">
        <v>0</v>
      </c>
      <c r="T108" s="322">
        <f>S108*H108</f>
        <v>0</v>
      </c>
      <c r="AR108" s="213" t="s">
        <v>186</v>
      </c>
      <c r="AT108" s="213" t="s">
        <v>123</v>
      </c>
      <c r="AU108" s="213" t="s">
        <v>78</v>
      </c>
      <c r="AY108" s="213" t="s">
        <v>121</v>
      </c>
      <c r="BE108" s="323">
        <f>IF(N108="základní",J108,0)</f>
        <v>0</v>
      </c>
      <c r="BF108" s="323">
        <f>IF(N108="snížená",J108,0)</f>
        <v>0</v>
      </c>
      <c r="BG108" s="323">
        <f>IF(N108="zákl. přenesená",J108,0)</f>
        <v>0</v>
      </c>
      <c r="BH108" s="323">
        <f>IF(N108="sníž. přenesená",J108,0)</f>
        <v>0</v>
      </c>
      <c r="BI108" s="323">
        <f>IF(N108="nulová",J108,0)</f>
        <v>0</v>
      </c>
      <c r="BJ108" s="213" t="s">
        <v>11</v>
      </c>
      <c r="BK108" s="323">
        <f>ROUND(I108*H108,0)</f>
        <v>0</v>
      </c>
      <c r="BL108" s="213" t="s">
        <v>186</v>
      </c>
      <c r="BM108" s="213" t="s">
        <v>286</v>
      </c>
    </row>
    <row r="109" spans="2:65" s="301" customFormat="1" ht="29.85" customHeight="1" x14ac:dyDescent="0.3">
      <c r="B109" s="300"/>
      <c r="D109" s="302" t="s">
        <v>69</v>
      </c>
      <c r="E109" s="311" t="s">
        <v>241</v>
      </c>
      <c r="F109" s="311" t="s">
        <v>242</v>
      </c>
      <c r="J109" s="312">
        <f>BK109</f>
        <v>0</v>
      </c>
      <c r="L109" s="300"/>
      <c r="M109" s="305"/>
      <c r="N109" s="306"/>
      <c r="O109" s="306"/>
      <c r="P109" s="307">
        <f>SUM(P110:P139)</f>
        <v>86.371903000000017</v>
      </c>
      <c r="Q109" s="306"/>
      <c r="R109" s="307">
        <f>SUM(R110:R139)</f>
        <v>2.4713191945300008</v>
      </c>
      <c r="S109" s="306"/>
      <c r="T109" s="308">
        <f>SUM(T110:T139)</f>
        <v>0</v>
      </c>
      <c r="AR109" s="302" t="s">
        <v>78</v>
      </c>
      <c r="AT109" s="309" t="s">
        <v>69</v>
      </c>
      <c r="AU109" s="309" t="s">
        <v>11</v>
      </c>
      <c r="AY109" s="302" t="s">
        <v>121</v>
      </c>
      <c r="BK109" s="310">
        <f>SUM(BK110:BK139)</f>
        <v>0</v>
      </c>
    </row>
    <row r="110" spans="2:65" s="225" customFormat="1" ht="16.5" customHeight="1" x14ac:dyDescent="0.3">
      <c r="B110" s="226"/>
      <c r="C110" s="313" t="s">
        <v>12</v>
      </c>
      <c r="D110" s="313" t="s">
        <v>123</v>
      </c>
      <c r="E110" s="314" t="s">
        <v>287</v>
      </c>
      <c r="F110" s="315" t="s">
        <v>288</v>
      </c>
      <c r="G110" s="316" t="s">
        <v>126</v>
      </c>
      <c r="H110" s="317">
        <v>2.8839999999999999</v>
      </c>
      <c r="I110" s="87"/>
      <c r="J110" s="318">
        <f t="shared" ref="J110:J139" si="0">ROUND(I110*H110,0)</f>
        <v>0</v>
      </c>
      <c r="K110" s="315" t="s">
        <v>127</v>
      </c>
      <c r="L110" s="226"/>
      <c r="M110" s="319" t="s">
        <v>5</v>
      </c>
      <c r="N110" s="320" t="s">
        <v>41</v>
      </c>
      <c r="O110" s="321">
        <v>3.4</v>
      </c>
      <c r="P110" s="321">
        <f t="shared" ref="P110:P139" si="1">O110*H110</f>
        <v>9.8056000000000001</v>
      </c>
      <c r="Q110" s="321">
        <v>0</v>
      </c>
      <c r="R110" s="321">
        <f t="shared" ref="R110:R139" si="2">Q110*H110</f>
        <v>0</v>
      </c>
      <c r="S110" s="321">
        <v>0</v>
      </c>
      <c r="T110" s="322">
        <f t="shared" ref="T110:T139" si="3">S110*H110</f>
        <v>0</v>
      </c>
      <c r="AR110" s="213" t="s">
        <v>186</v>
      </c>
      <c r="AT110" s="213" t="s">
        <v>123</v>
      </c>
      <c r="AU110" s="213" t="s">
        <v>78</v>
      </c>
      <c r="AY110" s="213" t="s">
        <v>121</v>
      </c>
      <c r="BE110" s="323">
        <f t="shared" ref="BE110:BE139" si="4">IF(N110="základní",J110,0)</f>
        <v>0</v>
      </c>
      <c r="BF110" s="323">
        <f t="shared" ref="BF110:BF139" si="5">IF(N110="snížená",J110,0)</f>
        <v>0</v>
      </c>
      <c r="BG110" s="323">
        <f t="shared" ref="BG110:BG139" si="6">IF(N110="zákl. přenesená",J110,0)</f>
        <v>0</v>
      </c>
      <c r="BH110" s="323">
        <f t="shared" ref="BH110:BH139" si="7">IF(N110="sníž. přenesená",J110,0)</f>
        <v>0</v>
      </c>
      <c r="BI110" s="323">
        <f t="shared" ref="BI110:BI139" si="8">IF(N110="nulová",J110,0)</f>
        <v>0</v>
      </c>
      <c r="BJ110" s="213" t="s">
        <v>11</v>
      </c>
      <c r="BK110" s="323">
        <f t="shared" ref="BK110:BK139" si="9">ROUND(I110*H110,0)</f>
        <v>0</v>
      </c>
      <c r="BL110" s="213" t="s">
        <v>186</v>
      </c>
      <c r="BM110" s="213" t="s">
        <v>289</v>
      </c>
    </row>
    <row r="111" spans="2:65" s="225" customFormat="1" ht="25.5" customHeight="1" x14ac:dyDescent="0.3">
      <c r="B111" s="226"/>
      <c r="C111" s="313" t="s">
        <v>186</v>
      </c>
      <c r="D111" s="313" t="s">
        <v>123</v>
      </c>
      <c r="E111" s="314" t="s">
        <v>290</v>
      </c>
      <c r="F111" s="315" t="s">
        <v>291</v>
      </c>
      <c r="G111" s="316" t="s">
        <v>126</v>
      </c>
      <c r="H111" s="317">
        <v>3.387</v>
      </c>
      <c r="I111" s="87"/>
      <c r="J111" s="318">
        <f t="shared" si="0"/>
        <v>0</v>
      </c>
      <c r="K111" s="315" t="s">
        <v>127</v>
      </c>
      <c r="L111" s="226"/>
      <c r="M111" s="319" t="s">
        <v>5</v>
      </c>
      <c r="N111" s="320" t="s">
        <v>41</v>
      </c>
      <c r="O111" s="321">
        <v>1.56</v>
      </c>
      <c r="P111" s="321">
        <f t="shared" si="1"/>
        <v>5.2837200000000006</v>
      </c>
      <c r="Q111" s="321">
        <v>1.89E-3</v>
      </c>
      <c r="R111" s="321">
        <f t="shared" si="2"/>
        <v>6.4014299999999996E-3</v>
      </c>
      <c r="S111" s="321">
        <v>0</v>
      </c>
      <c r="T111" s="322">
        <f t="shared" si="3"/>
        <v>0</v>
      </c>
      <c r="AR111" s="213" t="s">
        <v>186</v>
      </c>
      <c r="AT111" s="213" t="s">
        <v>123</v>
      </c>
      <c r="AU111" s="213" t="s">
        <v>78</v>
      </c>
      <c r="AY111" s="213" t="s">
        <v>121</v>
      </c>
      <c r="BE111" s="323">
        <f t="shared" si="4"/>
        <v>0</v>
      </c>
      <c r="BF111" s="323">
        <f t="shared" si="5"/>
        <v>0</v>
      </c>
      <c r="BG111" s="323">
        <f t="shared" si="6"/>
        <v>0</v>
      </c>
      <c r="BH111" s="323">
        <f t="shared" si="7"/>
        <v>0</v>
      </c>
      <c r="BI111" s="323">
        <f t="shared" si="8"/>
        <v>0</v>
      </c>
      <c r="BJ111" s="213" t="s">
        <v>11</v>
      </c>
      <c r="BK111" s="323">
        <f t="shared" si="9"/>
        <v>0</v>
      </c>
      <c r="BL111" s="213" t="s">
        <v>186</v>
      </c>
      <c r="BM111" s="213" t="s">
        <v>292</v>
      </c>
    </row>
    <row r="112" spans="2:65" s="225" customFormat="1" ht="16.5" customHeight="1" x14ac:dyDescent="0.3">
      <c r="B112" s="226"/>
      <c r="C112" s="313" t="s">
        <v>194</v>
      </c>
      <c r="D112" s="313" t="s">
        <v>123</v>
      </c>
      <c r="E112" s="314" t="s">
        <v>293</v>
      </c>
      <c r="F112" s="315" t="s">
        <v>294</v>
      </c>
      <c r="G112" s="316" t="s">
        <v>169</v>
      </c>
      <c r="H112" s="317">
        <v>27.869</v>
      </c>
      <c r="I112" s="87"/>
      <c r="J112" s="318">
        <f t="shared" si="0"/>
        <v>0</v>
      </c>
      <c r="K112" s="315" t="s">
        <v>127</v>
      </c>
      <c r="L112" s="226"/>
      <c r="M112" s="319" t="s">
        <v>5</v>
      </c>
      <c r="N112" s="320" t="s">
        <v>41</v>
      </c>
      <c r="O112" s="321">
        <v>0.29399999999999998</v>
      </c>
      <c r="P112" s="321">
        <f t="shared" si="1"/>
        <v>8.193486</v>
      </c>
      <c r="Q112" s="321">
        <v>0</v>
      </c>
      <c r="R112" s="321">
        <f t="shared" si="2"/>
        <v>0</v>
      </c>
      <c r="S112" s="321">
        <v>0</v>
      </c>
      <c r="T112" s="322">
        <f t="shared" si="3"/>
        <v>0</v>
      </c>
      <c r="AR112" s="213" t="s">
        <v>186</v>
      </c>
      <c r="AT112" s="213" t="s">
        <v>123</v>
      </c>
      <c r="AU112" s="213" t="s">
        <v>78</v>
      </c>
      <c r="AY112" s="213" t="s">
        <v>121</v>
      </c>
      <c r="BE112" s="323">
        <f t="shared" si="4"/>
        <v>0</v>
      </c>
      <c r="BF112" s="323">
        <f t="shared" si="5"/>
        <v>0</v>
      </c>
      <c r="BG112" s="323">
        <f t="shared" si="6"/>
        <v>0</v>
      </c>
      <c r="BH112" s="323">
        <f t="shared" si="7"/>
        <v>0</v>
      </c>
      <c r="BI112" s="323">
        <f t="shared" si="8"/>
        <v>0</v>
      </c>
      <c r="BJ112" s="213" t="s">
        <v>11</v>
      </c>
      <c r="BK112" s="323">
        <f t="shared" si="9"/>
        <v>0</v>
      </c>
      <c r="BL112" s="213" t="s">
        <v>186</v>
      </c>
      <c r="BM112" s="213" t="s">
        <v>295</v>
      </c>
    </row>
    <row r="113" spans="2:65" s="225" customFormat="1" ht="16.5" customHeight="1" x14ac:dyDescent="0.3">
      <c r="B113" s="226"/>
      <c r="C113" s="329" t="s">
        <v>199</v>
      </c>
      <c r="D113" s="329" t="s">
        <v>200</v>
      </c>
      <c r="E113" s="330" t="s">
        <v>296</v>
      </c>
      <c r="F113" s="331" t="s">
        <v>297</v>
      </c>
      <c r="G113" s="332" t="s">
        <v>126</v>
      </c>
      <c r="H113" s="333">
        <v>0.89900000000000002</v>
      </c>
      <c r="I113" s="88"/>
      <c r="J113" s="334">
        <f t="shared" si="0"/>
        <v>0</v>
      </c>
      <c r="K113" s="331" t="s">
        <v>5</v>
      </c>
      <c r="L113" s="335"/>
      <c r="M113" s="336" t="s">
        <v>5</v>
      </c>
      <c r="N113" s="337" t="s">
        <v>41</v>
      </c>
      <c r="O113" s="321">
        <v>0</v>
      </c>
      <c r="P113" s="321">
        <f t="shared" si="1"/>
        <v>0</v>
      </c>
      <c r="Q113" s="321">
        <v>0.55000000000000004</v>
      </c>
      <c r="R113" s="321">
        <f t="shared" si="2"/>
        <v>0.49445000000000006</v>
      </c>
      <c r="S113" s="321">
        <v>0</v>
      </c>
      <c r="T113" s="322">
        <f t="shared" si="3"/>
        <v>0</v>
      </c>
      <c r="AR113" s="213" t="s">
        <v>203</v>
      </c>
      <c r="AT113" s="213" t="s">
        <v>200</v>
      </c>
      <c r="AU113" s="213" t="s">
        <v>78</v>
      </c>
      <c r="AY113" s="213" t="s">
        <v>121</v>
      </c>
      <c r="BE113" s="323">
        <f t="shared" si="4"/>
        <v>0</v>
      </c>
      <c r="BF113" s="323">
        <f t="shared" si="5"/>
        <v>0</v>
      </c>
      <c r="BG113" s="323">
        <f t="shared" si="6"/>
        <v>0</v>
      </c>
      <c r="BH113" s="323">
        <f t="shared" si="7"/>
        <v>0</v>
      </c>
      <c r="BI113" s="323">
        <f t="shared" si="8"/>
        <v>0</v>
      </c>
      <c r="BJ113" s="213" t="s">
        <v>11</v>
      </c>
      <c r="BK113" s="323">
        <f t="shared" si="9"/>
        <v>0</v>
      </c>
      <c r="BL113" s="213" t="s">
        <v>186</v>
      </c>
      <c r="BM113" s="213" t="s">
        <v>298</v>
      </c>
    </row>
    <row r="114" spans="2:65" s="225" customFormat="1" ht="16.5" customHeight="1" x14ac:dyDescent="0.3">
      <c r="B114" s="226"/>
      <c r="C114" s="329" t="s">
        <v>205</v>
      </c>
      <c r="D114" s="329" t="s">
        <v>200</v>
      </c>
      <c r="E114" s="330" t="s">
        <v>299</v>
      </c>
      <c r="F114" s="331" t="s">
        <v>300</v>
      </c>
      <c r="G114" s="332" t="s">
        <v>126</v>
      </c>
      <c r="H114" s="333">
        <v>5.7000000000000002E-2</v>
      </c>
      <c r="I114" s="88"/>
      <c r="J114" s="334">
        <f t="shared" si="0"/>
        <v>0</v>
      </c>
      <c r="K114" s="331" t="s">
        <v>127</v>
      </c>
      <c r="L114" s="335"/>
      <c r="M114" s="336" t="s">
        <v>5</v>
      </c>
      <c r="N114" s="337" t="s">
        <v>41</v>
      </c>
      <c r="O114" s="321">
        <v>0</v>
      </c>
      <c r="P114" s="321">
        <f t="shared" si="1"/>
        <v>0</v>
      </c>
      <c r="Q114" s="321">
        <v>0.55000000000000004</v>
      </c>
      <c r="R114" s="321">
        <f t="shared" si="2"/>
        <v>3.1350000000000003E-2</v>
      </c>
      <c r="S114" s="321">
        <v>0</v>
      </c>
      <c r="T114" s="322">
        <f t="shared" si="3"/>
        <v>0</v>
      </c>
      <c r="AR114" s="213" t="s">
        <v>203</v>
      </c>
      <c r="AT114" s="213" t="s">
        <v>200</v>
      </c>
      <c r="AU114" s="213" t="s">
        <v>78</v>
      </c>
      <c r="AY114" s="213" t="s">
        <v>121</v>
      </c>
      <c r="BE114" s="323">
        <f t="shared" si="4"/>
        <v>0</v>
      </c>
      <c r="BF114" s="323">
        <f t="shared" si="5"/>
        <v>0</v>
      </c>
      <c r="BG114" s="323">
        <f t="shared" si="6"/>
        <v>0</v>
      </c>
      <c r="BH114" s="323">
        <f t="shared" si="7"/>
        <v>0</v>
      </c>
      <c r="BI114" s="323">
        <f t="shared" si="8"/>
        <v>0</v>
      </c>
      <c r="BJ114" s="213" t="s">
        <v>11</v>
      </c>
      <c r="BK114" s="323">
        <f t="shared" si="9"/>
        <v>0</v>
      </c>
      <c r="BL114" s="213" t="s">
        <v>186</v>
      </c>
      <c r="BM114" s="213" t="s">
        <v>301</v>
      </c>
    </row>
    <row r="115" spans="2:65" s="225" customFormat="1" ht="16.5" customHeight="1" x14ac:dyDescent="0.3">
      <c r="B115" s="226"/>
      <c r="C115" s="329" t="s">
        <v>211</v>
      </c>
      <c r="D115" s="329" t="s">
        <v>200</v>
      </c>
      <c r="E115" s="330" t="s">
        <v>302</v>
      </c>
      <c r="F115" s="331" t="s">
        <v>303</v>
      </c>
      <c r="G115" s="332" t="s">
        <v>126</v>
      </c>
      <c r="H115" s="333">
        <v>0.112</v>
      </c>
      <c r="I115" s="88"/>
      <c r="J115" s="334">
        <f t="shared" si="0"/>
        <v>0</v>
      </c>
      <c r="K115" s="331" t="s">
        <v>5</v>
      </c>
      <c r="L115" s="335"/>
      <c r="M115" s="336" t="s">
        <v>5</v>
      </c>
      <c r="N115" s="337" t="s">
        <v>41</v>
      </c>
      <c r="O115" s="321">
        <v>0</v>
      </c>
      <c r="P115" s="321">
        <f t="shared" si="1"/>
        <v>0</v>
      </c>
      <c r="Q115" s="321">
        <v>0.55000000000000004</v>
      </c>
      <c r="R115" s="321">
        <f t="shared" si="2"/>
        <v>6.1600000000000009E-2</v>
      </c>
      <c r="S115" s="321">
        <v>0</v>
      </c>
      <c r="T115" s="322">
        <f t="shared" si="3"/>
        <v>0</v>
      </c>
      <c r="AR115" s="213" t="s">
        <v>203</v>
      </c>
      <c r="AT115" s="213" t="s">
        <v>200</v>
      </c>
      <c r="AU115" s="213" t="s">
        <v>78</v>
      </c>
      <c r="AY115" s="213" t="s">
        <v>121</v>
      </c>
      <c r="BE115" s="323">
        <f t="shared" si="4"/>
        <v>0</v>
      </c>
      <c r="BF115" s="323">
        <f t="shared" si="5"/>
        <v>0</v>
      </c>
      <c r="BG115" s="323">
        <f t="shared" si="6"/>
        <v>0</v>
      </c>
      <c r="BH115" s="323">
        <f t="shared" si="7"/>
        <v>0</v>
      </c>
      <c r="BI115" s="323">
        <f t="shared" si="8"/>
        <v>0</v>
      </c>
      <c r="BJ115" s="213" t="s">
        <v>11</v>
      </c>
      <c r="BK115" s="323">
        <f t="shared" si="9"/>
        <v>0</v>
      </c>
      <c r="BL115" s="213" t="s">
        <v>186</v>
      </c>
      <c r="BM115" s="213" t="s">
        <v>304</v>
      </c>
    </row>
    <row r="116" spans="2:65" s="225" customFormat="1" ht="16.5" customHeight="1" x14ac:dyDescent="0.3">
      <c r="B116" s="226"/>
      <c r="C116" s="313" t="s">
        <v>10</v>
      </c>
      <c r="D116" s="313" t="s">
        <v>123</v>
      </c>
      <c r="E116" s="314" t="s">
        <v>305</v>
      </c>
      <c r="F116" s="315" t="s">
        <v>306</v>
      </c>
      <c r="G116" s="316" t="s">
        <v>126</v>
      </c>
      <c r="H116" s="317">
        <v>1.0629999999999999</v>
      </c>
      <c r="I116" s="87"/>
      <c r="J116" s="318">
        <f t="shared" si="0"/>
        <v>0</v>
      </c>
      <c r="K116" s="315" t="s">
        <v>127</v>
      </c>
      <c r="L116" s="226"/>
      <c r="M116" s="319" t="s">
        <v>5</v>
      </c>
      <c r="N116" s="320" t="s">
        <v>41</v>
      </c>
      <c r="O116" s="321">
        <v>0</v>
      </c>
      <c r="P116" s="321">
        <f t="shared" si="1"/>
        <v>0</v>
      </c>
      <c r="Q116" s="321">
        <v>1.2657399999999999E-2</v>
      </c>
      <c r="R116" s="321">
        <f t="shared" si="2"/>
        <v>1.3454816199999999E-2</v>
      </c>
      <c r="S116" s="321">
        <v>0</v>
      </c>
      <c r="T116" s="322">
        <f t="shared" si="3"/>
        <v>0</v>
      </c>
      <c r="AR116" s="213" t="s">
        <v>186</v>
      </c>
      <c r="AT116" s="213" t="s">
        <v>123</v>
      </c>
      <c r="AU116" s="213" t="s">
        <v>78</v>
      </c>
      <c r="AY116" s="213" t="s">
        <v>121</v>
      </c>
      <c r="BE116" s="323">
        <f t="shared" si="4"/>
        <v>0</v>
      </c>
      <c r="BF116" s="323">
        <f t="shared" si="5"/>
        <v>0</v>
      </c>
      <c r="BG116" s="323">
        <f t="shared" si="6"/>
        <v>0</v>
      </c>
      <c r="BH116" s="323">
        <f t="shared" si="7"/>
        <v>0</v>
      </c>
      <c r="BI116" s="323">
        <f t="shared" si="8"/>
        <v>0</v>
      </c>
      <c r="BJ116" s="213" t="s">
        <v>11</v>
      </c>
      <c r="BK116" s="323">
        <f t="shared" si="9"/>
        <v>0</v>
      </c>
      <c r="BL116" s="213" t="s">
        <v>186</v>
      </c>
      <c r="BM116" s="213" t="s">
        <v>307</v>
      </c>
    </row>
    <row r="117" spans="2:65" s="225" customFormat="1" ht="25.5" customHeight="1" x14ac:dyDescent="0.3">
      <c r="B117" s="226"/>
      <c r="C117" s="313" t="s">
        <v>212</v>
      </c>
      <c r="D117" s="313" t="s">
        <v>123</v>
      </c>
      <c r="E117" s="314" t="s">
        <v>308</v>
      </c>
      <c r="F117" s="315" t="s">
        <v>309</v>
      </c>
      <c r="G117" s="316" t="s">
        <v>169</v>
      </c>
      <c r="H117" s="317">
        <v>10.48</v>
      </c>
      <c r="I117" s="87"/>
      <c r="J117" s="318">
        <f t="shared" si="0"/>
        <v>0</v>
      </c>
      <c r="K117" s="315" t="s">
        <v>127</v>
      </c>
      <c r="L117" s="226"/>
      <c r="M117" s="319" t="s">
        <v>5</v>
      </c>
      <c r="N117" s="320" t="s">
        <v>41</v>
      </c>
      <c r="O117" s="321">
        <v>0.28999999999999998</v>
      </c>
      <c r="P117" s="321">
        <f t="shared" si="1"/>
        <v>3.0392000000000001</v>
      </c>
      <c r="Q117" s="321">
        <v>0</v>
      </c>
      <c r="R117" s="321">
        <f t="shared" si="2"/>
        <v>0</v>
      </c>
      <c r="S117" s="321">
        <v>0</v>
      </c>
      <c r="T117" s="322">
        <f t="shared" si="3"/>
        <v>0</v>
      </c>
      <c r="AR117" s="213" t="s">
        <v>186</v>
      </c>
      <c r="AT117" s="213" t="s">
        <v>123</v>
      </c>
      <c r="AU117" s="213" t="s">
        <v>78</v>
      </c>
      <c r="AY117" s="213" t="s">
        <v>121</v>
      </c>
      <c r="BE117" s="323">
        <f t="shared" si="4"/>
        <v>0</v>
      </c>
      <c r="BF117" s="323">
        <f t="shared" si="5"/>
        <v>0</v>
      </c>
      <c r="BG117" s="323">
        <f t="shared" si="6"/>
        <v>0</v>
      </c>
      <c r="BH117" s="323">
        <f t="shared" si="7"/>
        <v>0</v>
      </c>
      <c r="BI117" s="323">
        <f t="shared" si="8"/>
        <v>0</v>
      </c>
      <c r="BJ117" s="213" t="s">
        <v>11</v>
      </c>
      <c r="BK117" s="323">
        <f t="shared" si="9"/>
        <v>0</v>
      </c>
      <c r="BL117" s="213" t="s">
        <v>186</v>
      </c>
      <c r="BM117" s="213" t="s">
        <v>310</v>
      </c>
    </row>
    <row r="118" spans="2:65" s="225" customFormat="1" ht="16.5" customHeight="1" x14ac:dyDescent="0.3">
      <c r="B118" s="226"/>
      <c r="C118" s="329" t="s">
        <v>213</v>
      </c>
      <c r="D118" s="329" t="s">
        <v>200</v>
      </c>
      <c r="E118" s="330" t="s">
        <v>311</v>
      </c>
      <c r="F118" s="331" t="s">
        <v>312</v>
      </c>
      <c r="G118" s="332" t="s">
        <v>126</v>
      </c>
      <c r="H118" s="333">
        <v>0.27700000000000002</v>
      </c>
      <c r="I118" s="88"/>
      <c r="J118" s="334">
        <f t="shared" si="0"/>
        <v>0</v>
      </c>
      <c r="K118" s="331" t="s">
        <v>127</v>
      </c>
      <c r="L118" s="335"/>
      <c r="M118" s="336" t="s">
        <v>5</v>
      </c>
      <c r="N118" s="337" t="s">
        <v>41</v>
      </c>
      <c r="O118" s="321">
        <v>0</v>
      </c>
      <c r="P118" s="321">
        <f t="shared" si="1"/>
        <v>0</v>
      </c>
      <c r="Q118" s="321">
        <v>0.55000000000000004</v>
      </c>
      <c r="R118" s="321">
        <f t="shared" si="2"/>
        <v>0.15235000000000001</v>
      </c>
      <c r="S118" s="321">
        <v>0</v>
      </c>
      <c r="T118" s="322">
        <f t="shared" si="3"/>
        <v>0</v>
      </c>
      <c r="AR118" s="213" t="s">
        <v>203</v>
      </c>
      <c r="AT118" s="213" t="s">
        <v>200</v>
      </c>
      <c r="AU118" s="213" t="s">
        <v>78</v>
      </c>
      <c r="AY118" s="213" t="s">
        <v>121</v>
      </c>
      <c r="BE118" s="323">
        <f t="shared" si="4"/>
        <v>0</v>
      </c>
      <c r="BF118" s="323">
        <f t="shared" si="5"/>
        <v>0</v>
      </c>
      <c r="BG118" s="323">
        <f t="shared" si="6"/>
        <v>0</v>
      </c>
      <c r="BH118" s="323">
        <f t="shared" si="7"/>
        <v>0</v>
      </c>
      <c r="BI118" s="323">
        <f t="shared" si="8"/>
        <v>0</v>
      </c>
      <c r="BJ118" s="213" t="s">
        <v>11</v>
      </c>
      <c r="BK118" s="323">
        <f t="shared" si="9"/>
        <v>0</v>
      </c>
      <c r="BL118" s="213" t="s">
        <v>186</v>
      </c>
      <c r="BM118" s="213" t="s">
        <v>313</v>
      </c>
    </row>
    <row r="119" spans="2:65" s="225" customFormat="1" ht="16.5" customHeight="1" x14ac:dyDescent="0.3">
      <c r="B119" s="226"/>
      <c r="C119" s="313" t="s">
        <v>214</v>
      </c>
      <c r="D119" s="313" t="s">
        <v>123</v>
      </c>
      <c r="E119" s="314" t="s">
        <v>314</v>
      </c>
      <c r="F119" s="315" t="s">
        <v>315</v>
      </c>
      <c r="G119" s="316" t="s">
        <v>210</v>
      </c>
      <c r="H119" s="317">
        <v>56</v>
      </c>
      <c r="I119" s="87"/>
      <c r="J119" s="318">
        <f t="shared" si="0"/>
        <v>0</v>
      </c>
      <c r="K119" s="315" t="s">
        <v>127</v>
      </c>
      <c r="L119" s="226"/>
      <c r="M119" s="319" t="s">
        <v>5</v>
      </c>
      <c r="N119" s="320" t="s">
        <v>41</v>
      </c>
      <c r="O119" s="321">
        <v>0.03</v>
      </c>
      <c r="P119" s="321">
        <f t="shared" si="1"/>
        <v>1.68</v>
      </c>
      <c r="Q119" s="321">
        <v>0</v>
      </c>
      <c r="R119" s="321">
        <f t="shared" si="2"/>
        <v>0</v>
      </c>
      <c r="S119" s="321">
        <v>0</v>
      </c>
      <c r="T119" s="322">
        <f t="shared" si="3"/>
        <v>0</v>
      </c>
      <c r="AR119" s="213" t="s">
        <v>186</v>
      </c>
      <c r="AT119" s="213" t="s">
        <v>123</v>
      </c>
      <c r="AU119" s="213" t="s">
        <v>78</v>
      </c>
      <c r="AY119" s="213" t="s">
        <v>121</v>
      </c>
      <c r="BE119" s="323">
        <f t="shared" si="4"/>
        <v>0</v>
      </c>
      <c r="BF119" s="323">
        <f t="shared" si="5"/>
        <v>0</v>
      </c>
      <c r="BG119" s="323">
        <f t="shared" si="6"/>
        <v>0</v>
      </c>
      <c r="BH119" s="323">
        <f t="shared" si="7"/>
        <v>0</v>
      </c>
      <c r="BI119" s="323">
        <f t="shared" si="8"/>
        <v>0</v>
      </c>
      <c r="BJ119" s="213" t="s">
        <v>11</v>
      </c>
      <c r="BK119" s="323">
        <f t="shared" si="9"/>
        <v>0</v>
      </c>
      <c r="BL119" s="213" t="s">
        <v>186</v>
      </c>
      <c r="BM119" s="213" t="s">
        <v>316</v>
      </c>
    </row>
    <row r="120" spans="2:65" s="225" customFormat="1" ht="16.5" customHeight="1" x14ac:dyDescent="0.3">
      <c r="B120" s="226"/>
      <c r="C120" s="329" t="s">
        <v>215</v>
      </c>
      <c r="D120" s="329" t="s">
        <v>200</v>
      </c>
      <c r="E120" s="330" t="s">
        <v>317</v>
      </c>
      <c r="F120" s="331" t="s">
        <v>318</v>
      </c>
      <c r="G120" s="332" t="s">
        <v>126</v>
      </c>
      <c r="H120" s="333">
        <v>0.14799999999999999</v>
      </c>
      <c r="I120" s="88"/>
      <c r="J120" s="334">
        <f t="shared" si="0"/>
        <v>0</v>
      </c>
      <c r="K120" s="331" t="s">
        <v>127</v>
      </c>
      <c r="L120" s="335"/>
      <c r="M120" s="336" t="s">
        <v>5</v>
      </c>
      <c r="N120" s="337" t="s">
        <v>41</v>
      </c>
      <c r="O120" s="321">
        <v>0</v>
      </c>
      <c r="P120" s="321">
        <f t="shared" si="1"/>
        <v>0</v>
      </c>
      <c r="Q120" s="321">
        <v>0.55000000000000004</v>
      </c>
      <c r="R120" s="321">
        <f t="shared" si="2"/>
        <v>8.14E-2</v>
      </c>
      <c r="S120" s="321">
        <v>0</v>
      </c>
      <c r="T120" s="322">
        <f t="shared" si="3"/>
        <v>0</v>
      </c>
      <c r="AR120" s="213" t="s">
        <v>203</v>
      </c>
      <c r="AT120" s="213" t="s">
        <v>200</v>
      </c>
      <c r="AU120" s="213" t="s">
        <v>78</v>
      </c>
      <c r="AY120" s="213" t="s">
        <v>121</v>
      </c>
      <c r="BE120" s="323">
        <f t="shared" si="4"/>
        <v>0</v>
      </c>
      <c r="BF120" s="323">
        <f t="shared" si="5"/>
        <v>0</v>
      </c>
      <c r="BG120" s="323">
        <f t="shared" si="6"/>
        <v>0</v>
      </c>
      <c r="BH120" s="323">
        <f t="shared" si="7"/>
        <v>0</v>
      </c>
      <c r="BI120" s="323">
        <f t="shared" si="8"/>
        <v>0</v>
      </c>
      <c r="BJ120" s="213" t="s">
        <v>11</v>
      </c>
      <c r="BK120" s="323">
        <f t="shared" si="9"/>
        <v>0</v>
      </c>
      <c r="BL120" s="213" t="s">
        <v>186</v>
      </c>
      <c r="BM120" s="213" t="s">
        <v>319</v>
      </c>
    </row>
    <row r="121" spans="2:65" s="225" customFormat="1" ht="16.5" customHeight="1" x14ac:dyDescent="0.3">
      <c r="B121" s="226"/>
      <c r="C121" s="313" t="s">
        <v>216</v>
      </c>
      <c r="D121" s="313" t="s">
        <v>123</v>
      </c>
      <c r="E121" s="314" t="s">
        <v>320</v>
      </c>
      <c r="F121" s="315" t="s">
        <v>321</v>
      </c>
      <c r="G121" s="316" t="s">
        <v>126</v>
      </c>
      <c r="H121" s="317">
        <v>0.38600000000000001</v>
      </c>
      <c r="I121" s="87"/>
      <c r="J121" s="318">
        <f t="shared" si="0"/>
        <v>0</v>
      </c>
      <c r="K121" s="315" t="s">
        <v>127</v>
      </c>
      <c r="L121" s="226"/>
      <c r="M121" s="319" t="s">
        <v>5</v>
      </c>
      <c r="N121" s="320" t="s">
        <v>41</v>
      </c>
      <c r="O121" s="321">
        <v>0</v>
      </c>
      <c r="P121" s="321">
        <f t="shared" si="1"/>
        <v>0</v>
      </c>
      <c r="Q121" s="321">
        <v>2.3367804999999998E-2</v>
      </c>
      <c r="R121" s="321">
        <f t="shared" si="2"/>
        <v>9.0199727299999991E-3</v>
      </c>
      <c r="S121" s="321">
        <v>0</v>
      </c>
      <c r="T121" s="322">
        <f t="shared" si="3"/>
        <v>0</v>
      </c>
      <c r="AR121" s="213" t="s">
        <v>186</v>
      </c>
      <c r="AT121" s="213" t="s">
        <v>123</v>
      </c>
      <c r="AU121" s="213" t="s">
        <v>78</v>
      </c>
      <c r="AY121" s="213" t="s">
        <v>121</v>
      </c>
      <c r="BE121" s="323">
        <f t="shared" si="4"/>
        <v>0</v>
      </c>
      <c r="BF121" s="323">
        <f t="shared" si="5"/>
        <v>0</v>
      </c>
      <c r="BG121" s="323">
        <f t="shared" si="6"/>
        <v>0</v>
      </c>
      <c r="BH121" s="323">
        <f t="shared" si="7"/>
        <v>0</v>
      </c>
      <c r="BI121" s="323">
        <f t="shared" si="8"/>
        <v>0</v>
      </c>
      <c r="BJ121" s="213" t="s">
        <v>11</v>
      </c>
      <c r="BK121" s="323">
        <f t="shared" si="9"/>
        <v>0</v>
      </c>
      <c r="BL121" s="213" t="s">
        <v>186</v>
      </c>
      <c r="BM121" s="213" t="s">
        <v>322</v>
      </c>
    </row>
    <row r="122" spans="2:65" s="225" customFormat="1" ht="25.5" customHeight="1" x14ac:dyDescent="0.3">
      <c r="B122" s="226"/>
      <c r="C122" s="313" t="s">
        <v>217</v>
      </c>
      <c r="D122" s="313" t="s">
        <v>123</v>
      </c>
      <c r="E122" s="314" t="s">
        <v>323</v>
      </c>
      <c r="F122" s="315" t="s">
        <v>324</v>
      </c>
      <c r="G122" s="316" t="s">
        <v>169</v>
      </c>
      <c r="H122" s="317">
        <v>27.869</v>
      </c>
      <c r="I122" s="87"/>
      <c r="J122" s="318">
        <f t="shared" si="0"/>
        <v>0</v>
      </c>
      <c r="K122" s="315" t="s">
        <v>127</v>
      </c>
      <c r="L122" s="226"/>
      <c r="M122" s="319" t="s">
        <v>5</v>
      </c>
      <c r="N122" s="320" t="s">
        <v>41</v>
      </c>
      <c r="O122" s="321">
        <v>0.3</v>
      </c>
      <c r="P122" s="321">
        <f t="shared" si="1"/>
        <v>8.3606999999999996</v>
      </c>
      <c r="Q122" s="321">
        <v>1.0931E-2</v>
      </c>
      <c r="R122" s="321">
        <f t="shared" si="2"/>
        <v>0.30463603899999997</v>
      </c>
      <c r="S122" s="321">
        <v>0</v>
      </c>
      <c r="T122" s="322">
        <f t="shared" si="3"/>
        <v>0</v>
      </c>
      <c r="AR122" s="213" t="s">
        <v>186</v>
      </c>
      <c r="AT122" s="213" t="s">
        <v>123</v>
      </c>
      <c r="AU122" s="213" t="s">
        <v>78</v>
      </c>
      <c r="AY122" s="213" t="s">
        <v>121</v>
      </c>
      <c r="BE122" s="323">
        <f t="shared" si="4"/>
        <v>0</v>
      </c>
      <c r="BF122" s="323">
        <f t="shared" si="5"/>
        <v>0</v>
      </c>
      <c r="BG122" s="323">
        <f t="shared" si="6"/>
        <v>0</v>
      </c>
      <c r="BH122" s="323">
        <f t="shared" si="7"/>
        <v>0</v>
      </c>
      <c r="BI122" s="323">
        <f t="shared" si="8"/>
        <v>0</v>
      </c>
      <c r="BJ122" s="213" t="s">
        <v>11</v>
      </c>
      <c r="BK122" s="323">
        <f t="shared" si="9"/>
        <v>0</v>
      </c>
      <c r="BL122" s="213" t="s">
        <v>186</v>
      </c>
      <c r="BM122" s="213" t="s">
        <v>325</v>
      </c>
    </row>
    <row r="123" spans="2:65" s="225" customFormat="1" ht="16.5" customHeight="1" x14ac:dyDescent="0.3">
      <c r="B123" s="226"/>
      <c r="C123" s="313" t="s">
        <v>218</v>
      </c>
      <c r="D123" s="313" t="s">
        <v>123</v>
      </c>
      <c r="E123" s="314" t="s">
        <v>326</v>
      </c>
      <c r="F123" s="315" t="s">
        <v>327</v>
      </c>
      <c r="G123" s="316" t="s">
        <v>169</v>
      </c>
      <c r="H123" s="317">
        <v>8</v>
      </c>
      <c r="I123" s="87"/>
      <c r="J123" s="318">
        <f t="shared" si="0"/>
        <v>0</v>
      </c>
      <c r="K123" s="315" t="s">
        <v>127</v>
      </c>
      <c r="L123" s="226"/>
      <c r="M123" s="319" t="s">
        <v>5</v>
      </c>
      <c r="N123" s="320" t="s">
        <v>41</v>
      </c>
      <c r="O123" s="321">
        <v>0.34100000000000003</v>
      </c>
      <c r="P123" s="321">
        <f t="shared" si="1"/>
        <v>2.7280000000000002</v>
      </c>
      <c r="Q123" s="321">
        <v>0</v>
      </c>
      <c r="R123" s="321">
        <f t="shared" si="2"/>
        <v>0</v>
      </c>
      <c r="S123" s="321">
        <v>0</v>
      </c>
      <c r="T123" s="322">
        <f t="shared" si="3"/>
        <v>0</v>
      </c>
      <c r="AR123" s="213" t="s">
        <v>186</v>
      </c>
      <c r="AT123" s="213" t="s">
        <v>123</v>
      </c>
      <c r="AU123" s="213" t="s">
        <v>78</v>
      </c>
      <c r="AY123" s="213" t="s">
        <v>121</v>
      </c>
      <c r="BE123" s="323">
        <f t="shared" si="4"/>
        <v>0</v>
      </c>
      <c r="BF123" s="323">
        <f t="shared" si="5"/>
        <v>0</v>
      </c>
      <c r="BG123" s="323">
        <f t="shared" si="6"/>
        <v>0</v>
      </c>
      <c r="BH123" s="323">
        <f t="shared" si="7"/>
        <v>0</v>
      </c>
      <c r="BI123" s="323">
        <f t="shared" si="8"/>
        <v>0</v>
      </c>
      <c r="BJ123" s="213" t="s">
        <v>11</v>
      </c>
      <c r="BK123" s="323">
        <f t="shared" si="9"/>
        <v>0</v>
      </c>
      <c r="BL123" s="213" t="s">
        <v>186</v>
      </c>
      <c r="BM123" s="213" t="s">
        <v>328</v>
      </c>
    </row>
    <row r="124" spans="2:65" s="225" customFormat="1" ht="16.5" customHeight="1" x14ac:dyDescent="0.3">
      <c r="B124" s="226"/>
      <c r="C124" s="329" t="s">
        <v>219</v>
      </c>
      <c r="D124" s="329" t="s">
        <v>200</v>
      </c>
      <c r="E124" s="330" t="s">
        <v>329</v>
      </c>
      <c r="F124" s="331" t="s">
        <v>330</v>
      </c>
      <c r="G124" s="332" t="s">
        <v>126</v>
      </c>
      <c r="H124" s="333">
        <v>0.35199999999999998</v>
      </c>
      <c r="I124" s="88"/>
      <c r="J124" s="334">
        <f t="shared" si="0"/>
        <v>0</v>
      </c>
      <c r="K124" s="331" t="s">
        <v>127</v>
      </c>
      <c r="L124" s="335"/>
      <c r="M124" s="336" t="s">
        <v>5</v>
      </c>
      <c r="N124" s="337" t="s">
        <v>41</v>
      </c>
      <c r="O124" s="321">
        <v>0</v>
      </c>
      <c r="P124" s="321">
        <f t="shared" si="1"/>
        <v>0</v>
      </c>
      <c r="Q124" s="321">
        <v>0.55000000000000004</v>
      </c>
      <c r="R124" s="321">
        <f t="shared" si="2"/>
        <v>0.19359999999999999</v>
      </c>
      <c r="S124" s="321">
        <v>0</v>
      </c>
      <c r="T124" s="322">
        <f t="shared" si="3"/>
        <v>0</v>
      </c>
      <c r="AR124" s="213" t="s">
        <v>203</v>
      </c>
      <c r="AT124" s="213" t="s">
        <v>200</v>
      </c>
      <c r="AU124" s="213" t="s">
        <v>78</v>
      </c>
      <c r="AY124" s="213" t="s">
        <v>121</v>
      </c>
      <c r="BE124" s="323">
        <f t="shared" si="4"/>
        <v>0</v>
      </c>
      <c r="BF124" s="323">
        <f t="shared" si="5"/>
        <v>0</v>
      </c>
      <c r="BG124" s="323">
        <f t="shared" si="6"/>
        <v>0</v>
      </c>
      <c r="BH124" s="323">
        <f t="shared" si="7"/>
        <v>0</v>
      </c>
      <c r="BI124" s="323">
        <f t="shared" si="8"/>
        <v>0</v>
      </c>
      <c r="BJ124" s="213" t="s">
        <v>11</v>
      </c>
      <c r="BK124" s="323">
        <f t="shared" si="9"/>
        <v>0</v>
      </c>
      <c r="BL124" s="213" t="s">
        <v>186</v>
      </c>
      <c r="BM124" s="213" t="s">
        <v>331</v>
      </c>
    </row>
    <row r="125" spans="2:65" s="225" customFormat="1" ht="16.5" customHeight="1" x14ac:dyDescent="0.3">
      <c r="B125" s="226"/>
      <c r="C125" s="313" t="s">
        <v>220</v>
      </c>
      <c r="D125" s="313" t="s">
        <v>123</v>
      </c>
      <c r="E125" s="314" t="s">
        <v>332</v>
      </c>
      <c r="F125" s="315" t="s">
        <v>333</v>
      </c>
      <c r="G125" s="316" t="s">
        <v>169</v>
      </c>
      <c r="H125" s="317">
        <v>8</v>
      </c>
      <c r="I125" s="87"/>
      <c r="J125" s="318">
        <f t="shared" si="0"/>
        <v>0</v>
      </c>
      <c r="K125" s="315" t="s">
        <v>127</v>
      </c>
      <c r="L125" s="226"/>
      <c r="M125" s="319" t="s">
        <v>5</v>
      </c>
      <c r="N125" s="320" t="s">
        <v>41</v>
      </c>
      <c r="O125" s="321">
        <v>0</v>
      </c>
      <c r="P125" s="321">
        <f t="shared" si="1"/>
        <v>0</v>
      </c>
      <c r="Q125" s="321">
        <v>1.9699999999999999E-4</v>
      </c>
      <c r="R125" s="321">
        <f t="shared" si="2"/>
        <v>1.5759999999999999E-3</v>
      </c>
      <c r="S125" s="321">
        <v>0</v>
      </c>
      <c r="T125" s="322">
        <f t="shared" si="3"/>
        <v>0</v>
      </c>
      <c r="AR125" s="213" t="s">
        <v>186</v>
      </c>
      <c r="AT125" s="213" t="s">
        <v>123</v>
      </c>
      <c r="AU125" s="213" t="s">
        <v>78</v>
      </c>
      <c r="AY125" s="213" t="s">
        <v>121</v>
      </c>
      <c r="BE125" s="323">
        <f t="shared" si="4"/>
        <v>0</v>
      </c>
      <c r="BF125" s="323">
        <f t="shared" si="5"/>
        <v>0</v>
      </c>
      <c r="BG125" s="323">
        <f t="shared" si="6"/>
        <v>0</v>
      </c>
      <c r="BH125" s="323">
        <f t="shared" si="7"/>
        <v>0</v>
      </c>
      <c r="BI125" s="323">
        <f t="shared" si="8"/>
        <v>0</v>
      </c>
      <c r="BJ125" s="213" t="s">
        <v>11</v>
      </c>
      <c r="BK125" s="323">
        <f t="shared" si="9"/>
        <v>0</v>
      </c>
      <c r="BL125" s="213" t="s">
        <v>186</v>
      </c>
      <c r="BM125" s="213" t="s">
        <v>334</v>
      </c>
    </row>
    <row r="126" spans="2:65" s="225" customFormat="1" ht="16.5" customHeight="1" x14ac:dyDescent="0.3">
      <c r="B126" s="226"/>
      <c r="C126" s="313" t="s">
        <v>221</v>
      </c>
      <c r="D126" s="313" t="s">
        <v>123</v>
      </c>
      <c r="E126" s="314" t="s">
        <v>335</v>
      </c>
      <c r="F126" s="315" t="s">
        <v>336</v>
      </c>
      <c r="G126" s="316" t="s">
        <v>169</v>
      </c>
      <c r="H126" s="317">
        <v>3.2</v>
      </c>
      <c r="I126" s="87"/>
      <c r="J126" s="318">
        <f t="shared" si="0"/>
        <v>0</v>
      </c>
      <c r="K126" s="315" t="s">
        <v>127</v>
      </c>
      <c r="L126" s="226"/>
      <c r="M126" s="319" t="s">
        <v>5</v>
      </c>
      <c r="N126" s="320" t="s">
        <v>41</v>
      </c>
      <c r="O126" s="321">
        <v>0.22</v>
      </c>
      <c r="P126" s="321">
        <f t="shared" si="1"/>
        <v>0.70400000000000007</v>
      </c>
      <c r="Q126" s="321">
        <v>0</v>
      </c>
      <c r="R126" s="321">
        <f t="shared" si="2"/>
        <v>0</v>
      </c>
      <c r="S126" s="321">
        <v>0</v>
      </c>
      <c r="T126" s="322">
        <f t="shared" si="3"/>
        <v>0</v>
      </c>
      <c r="AR126" s="213" t="s">
        <v>186</v>
      </c>
      <c r="AT126" s="213" t="s">
        <v>123</v>
      </c>
      <c r="AU126" s="213" t="s">
        <v>78</v>
      </c>
      <c r="AY126" s="213" t="s">
        <v>121</v>
      </c>
      <c r="BE126" s="323">
        <f t="shared" si="4"/>
        <v>0</v>
      </c>
      <c r="BF126" s="323">
        <f t="shared" si="5"/>
        <v>0</v>
      </c>
      <c r="BG126" s="323">
        <f t="shared" si="6"/>
        <v>0</v>
      </c>
      <c r="BH126" s="323">
        <f t="shared" si="7"/>
        <v>0</v>
      </c>
      <c r="BI126" s="323">
        <f t="shared" si="8"/>
        <v>0</v>
      </c>
      <c r="BJ126" s="213" t="s">
        <v>11</v>
      </c>
      <c r="BK126" s="323">
        <f t="shared" si="9"/>
        <v>0</v>
      </c>
      <c r="BL126" s="213" t="s">
        <v>186</v>
      </c>
      <c r="BM126" s="213" t="s">
        <v>337</v>
      </c>
    </row>
    <row r="127" spans="2:65" s="225" customFormat="1" ht="16.5" customHeight="1" x14ac:dyDescent="0.3">
      <c r="B127" s="226"/>
      <c r="C127" s="329" t="s">
        <v>203</v>
      </c>
      <c r="D127" s="329" t="s">
        <v>200</v>
      </c>
      <c r="E127" s="330" t="s">
        <v>338</v>
      </c>
      <c r="F127" s="331" t="s">
        <v>339</v>
      </c>
      <c r="G127" s="332" t="s">
        <v>179</v>
      </c>
      <c r="H127" s="333">
        <v>2</v>
      </c>
      <c r="I127" s="88"/>
      <c r="J127" s="334">
        <f t="shared" si="0"/>
        <v>0</v>
      </c>
      <c r="K127" s="331" t="s">
        <v>5</v>
      </c>
      <c r="L127" s="335"/>
      <c r="M127" s="336" t="s">
        <v>5</v>
      </c>
      <c r="N127" s="337" t="s">
        <v>41</v>
      </c>
      <c r="O127" s="321">
        <v>0</v>
      </c>
      <c r="P127" s="321">
        <f t="shared" si="1"/>
        <v>0</v>
      </c>
      <c r="Q127" s="321">
        <v>0.05</v>
      </c>
      <c r="R127" s="321">
        <f t="shared" si="2"/>
        <v>0.1</v>
      </c>
      <c r="S127" s="321">
        <v>0</v>
      </c>
      <c r="T127" s="322">
        <f t="shared" si="3"/>
        <v>0</v>
      </c>
      <c r="AR127" s="213" t="s">
        <v>203</v>
      </c>
      <c r="AT127" s="213" t="s">
        <v>200</v>
      </c>
      <c r="AU127" s="213" t="s">
        <v>78</v>
      </c>
      <c r="AY127" s="213" t="s">
        <v>121</v>
      </c>
      <c r="BE127" s="323">
        <f t="shared" si="4"/>
        <v>0</v>
      </c>
      <c r="BF127" s="323">
        <f t="shared" si="5"/>
        <v>0</v>
      </c>
      <c r="BG127" s="323">
        <f t="shared" si="6"/>
        <v>0</v>
      </c>
      <c r="BH127" s="323">
        <f t="shared" si="7"/>
        <v>0</v>
      </c>
      <c r="BI127" s="323">
        <f t="shared" si="8"/>
        <v>0</v>
      </c>
      <c r="BJ127" s="213" t="s">
        <v>11</v>
      </c>
      <c r="BK127" s="323">
        <f t="shared" si="9"/>
        <v>0</v>
      </c>
      <c r="BL127" s="213" t="s">
        <v>186</v>
      </c>
      <c r="BM127" s="213" t="s">
        <v>340</v>
      </c>
    </row>
    <row r="128" spans="2:65" s="225" customFormat="1" ht="25.5" customHeight="1" x14ac:dyDescent="0.3">
      <c r="B128" s="226"/>
      <c r="C128" s="313" t="s">
        <v>222</v>
      </c>
      <c r="D128" s="313" t="s">
        <v>123</v>
      </c>
      <c r="E128" s="314" t="s">
        <v>341</v>
      </c>
      <c r="F128" s="315" t="s">
        <v>342</v>
      </c>
      <c r="G128" s="316" t="s">
        <v>210</v>
      </c>
      <c r="H128" s="317">
        <v>93.9</v>
      </c>
      <c r="I128" s="87"/>
      <c r="J128" s="318">
        <f t="shared" si="0"/>
        <v>0</v>
      </c>
      <c r="K128" s="315" t="s">
        <v>127</v>
      </c>
      <c r="L128" s="226"/>
      <c r="M128" s="319" t="s">
        <v>5</v>
      </c>
      <c r="N128" s="320" t="s">
        <v>41</v>
      </c>
      <c r="O128" s="321">
        <v>0.36</v>
      </c>
      <c r="P128" s="321">
        <f t="shared" si="1"/>
        <v>33.804000000000002</v>
      </c>
      <c r="Q128" s="321">
        <v>0</v>
      </c>
      <c r="R128" s="321">
        <f t="shared" si="2"/>
        <v>0</v>
      </c>
      <c r="S128" s="321">
        <v>0</v>
      </c>
      <c r="T128" s="322">
        <f t="shared" si="3"/>
        <v>0</v>
      </c>
      <c r="AR128" s="213" t="s">
        <v>186</v>
      </c>
      <c r="AT128" s="213" t="s">
        <v>123</v>
      </c>
      <c r="AU128" s="213" t="s">
        <v>78</v>
      </c>
      <c r="AY128" s="213" t="s">
        <v>121</v>
      </c>
      <c r="BE128" s="323">
        <f t="shared" si="4"/>
        <v>0</v>
      </c>
      <c r="BF128" s="323">
        <f t="shared" si="5"/>
        <v>0</v>
      </c>
      <c r="BG128" s="323">
        <f t="shared" si="6"/>
        <v>0</v>
      </c>
      <c r="BH128" s="323">
        <f t="shared" si="7"/>
        <v>0</v>
      </c>
      <c r="BI128" s="323">
        <f t="shared" si="8"/>
        <v>0</v>
      </c>
      <c r="BJ128" s="213" t="s">
        <v>11</v>
      </c>
      <c r="BK128" s="323">
        <f t="shared" si="9"/>
        <v>0</v>
      </c>
      <c r="BL128" s="213" t="s">
        <v>186</v>
      </c>
      <c r="BM128" s="213" t="s">
        <v>343</v>
      </c>
    </row>
    <row r="129" spans="2:65" s="225" customFormat="1" ht="16.5" customHeight="1" x14ac:dyDescent="0.3">
      <c r="B129" s="226"/>
      <c r="C129" s="329" t="s">
        <v>223</v>
      </c>
      <c r="D129" s="329" t="s">
        <v>200</v>
      </c>
      <c r="E129" s="330" t="s">
        <v>344</v>
      </c>
      <c r="F129" s="331" t="s">
        <v>345</v>
      </c>
      <c r="G129" s="332" t="s">
        <v>126</v>
      </c>
      <c r="H129" s="333">
        <v>1.2390000000000001</v>
      </c>
      <c r="I129" s="88"/>
      <c r="J129" s="334">
        <f t="shared" si="0"/>
        <v>0</v>
      </c>
      <c r="K129" s="331" t="s">
        <v>127</v>
      </c>
      <c r="L129" s="335"/>
      <c r="M129" s="336" t="s">
        <v>5</v>
      </c>
      <c r="N129" s="337" t="s">
        <v>41</v>
      </c>
      <c r="O129" s="321">
        <v>0</v>
      </c>
      <c r="P129" s="321">
        <f t="shared" si="1"/>
        <v>0</v>
      </c>
      <c r="Q129" s="321">
        <v>0.55000000000000004</v>
      </c>
      <c r="R129" s="321">
        <f t="shared" si="2"/>
        <v>0.68145000000000011</v>
      </c>
      <c r="S129" s="321">
        <v>0</v>
      </c>
      <c r="T129" s="322">
        <f t="shared" si="3"/>
        <v>0</v>
      </c>
      <c r="AR129" s="213" t="s">
        <v>203</v>
      </c>
      <c r="AT129" s="213" t="s">
        <v>200</v>
      </c>
      <c r="AU129" s="213" t="s">
        <v>78</v>
      </c>
      <c r="AY129" s="213" t="s">
        <v>121</v>
      </c>
      <c r="BE129" s="323">
        <f t="shared" si="4"/>
        <v>0</v>
      </c>
      <c r="BF129" s="323">
        <f t="shared" si="5"/>
        <v>0</v>
      </c>
      <c r="BG129" s="323">
        <f t="shared" si="6"/>
        <v>0</v>
      </c>
      <c r="BH129" s="323">
        <f t="shared" si="7"/>
        <v>0</v>
      </c>
      <c r="BI129" s="323">
        <f t="shared" si="8"/>
        <v>0</v>
      </c>
      <c r="BJ129" s="213" t="s">
        <v>11</v>
      </c>
      <c r="BK129" s="323">
        <f t="shared" si="9"/>
        <v>0</v>
      </c>
      <c r="BL129" s="213" t="s">
        <v>186</v>
      </c>
      <c r="BM129" s="213" t="s">
        <v>346</v>
      </c>
    </row>
    <row r="130" spans="2:65" s="225" customFormat="1" ht="16.5" customHeight="1" x14ac:dyDescent="0.3">
      <c r="B130" s="226"/>
      <c r="C130" s="329" t="s">
        <v>224</v>
      </c>
      <c r="D130" s="329" t="s">
        <v>200</v>
      </c>
      <c r="E130" s="330" t="s">
        <v>347</v>
      </c>
      <c r="F130" s="331" t="s">
        <v>348</v>
      </c>
      <c r="G130" s="332" t="s">
        <v>126</v>
      </c>
      <c r="H130" s="333">
        <v>0.104</v>
      </c>
      <c r="I130" s="88"/>
      <c r="J130" s="334">
        <f t="shared" si="0"/>
        <v>0</v>
      </c>
      <c r="K130" s="331" t="s">
        <v>127</v>
      </c>
      <c r="L130" s="335"/>
      <c r="M130" s="336" t="s">
        <v>5</v>
      </c>
      <c r="N130" s="337" t="s">
        <v>41</v>
      </c>
      <c r="O130" s="321">
        <v>0</v>
      </c>
      <c r="P130" s="321">
        <f t="shared" si="1"/>
        <v>0</v>
      </c>
      <c r="Q130" s="321">
        <v>0.75</v>
      </c>
      <c r="R130" s="321">
        <f t="shared" si="2"/>
        <v>7.8E-2</v>
      </c>
      <c r="S130" s="321">
        <v>0</v>
      </c>
      <c r="T130" s="322">
        <f t="shared" si="3"/>
        <v>0</v>
      </c>
      <c r="AR130" s="213" t="s">
        <v>203</v>
      </c>
      <c r="AT130" s="213" t="s">
        <v>200</v>
      </c>
      <c r="AU130" s="213" t="s">
        <v>78</v>
      </c>
      <c r="AY130" s="213" t="s">
        <v>121</v>
      </c>
      <c r="BE130" s="323">
        <f t="shared" si="4"/>
        <v>0</v>
      </c>
      <c r="BF130" s="323">
        <f t="shared" si="5"/>
        <v>0</v>
      </c>
      <c r="BG130" s="323">
        <f t="shared" si="6"/>
        <v>0</v>
      </c>
      <c r="BH130" s="323">
        <f t="shared" si="7"/>
        <v>0</v>
      </c>
      <c r="BI130" s="323">
        <f t="shared" si="8"/>
        <v>0</v>
      </c>
      <c r="BJ130" s="213" t="s">
        <v>11</v>
      </c>
      <c r="BK130" s="323">
        <f t="shared" si="9"/>
        <v>0</v>
      </c>
      <c r="BL130" s="213" t="s">
        <v>186</v>
      </c>
      <c r="BM130" s="213" t="s">
        <v>349</v>
      </c>
    </row>
    <row r="131" spans="2:65" s="225" customFormat="1" ht="16.5" customHeight="1" x14ac:dyDescent="0.3">
      <c r="B131" s="226"/>
      <c r="C131" s="329" t="s">
        <v>225</v>
      </c>
      <c r="D131" s="329" t="s">
        <v>200</v>
      </c>
      <c r="E131" s="330" t="s">
        <v>311</v>
      </c>
      <c r="F131" s="331" t="s">
        <v>312</v>
      </c>
      <c r="G131" s="332" t="s">
        <v>126</v>
      </c>
      <c r="H131" s="333">
        <v>1.2999999999999999E-2</v>
      </c>
      <c r="I131" s="88"/>
      <c r="J131" s="334">
        <f t="shared" si="0"/>
        <v>0</v>
      </c>
      <c r="K131" s="331" t="s">
        <v>127</v>
      </c>
      <c r="L131" s="335"/>
      <c r="M131" s="336" t="s">
        <v>5</v>
      </c>
      <c r="N131" s="337" t="s">
        <v>41</v>
      </c>
      <c r="O131" s="321">
        <v>0</v>
      </c>
      <c r="P131" s="321">
        <f t="shared" si="1"/>
        <v>0</v>
      </c>
      <c r="Q131" s="321">
        <v>0.55000000000000004</v>
      </c>
      <c r="R131" s="321">
        <f t="shared" si="2"/>
        <v>7.1500000000000001E-3</v>
      </c>
      <c r="S131" s="321">
        <v>0</v>
      </c>
      <c r="T131" s="322">
        <f t="shared" si="3"/>
        <v>0</v>
      </c>
      <c r="AR131" s="213" t="s">
        <v>203</v>
      </c>
      <c r="AT131" s="213" t="s">
        <v>200</v>
      </c>
      <c r="AU131" s="213" t="s">
        <v>78</v>
      </c>
      <c r="AY131" s="213" t="s">
        <v>121</v>
      </c>
      <c r="BE131" s="323">
        <f t="shared" si="4"/>
        <v>0</v>
      </c>
      <c r="BF131" s="323">
        <f t="shared" si="5"/>
        <v>0</v>
      </c>
      <c r="BG131" s="323">
        <f t="shared" si="6"/>
        <v>0</v>
      </c>
      <c r="BH131" s="323">
        <f t="shared" si="7"/>
        <v>0</v>
      </c>
      <c r="BI131" s="323">
        <f t="shared" si="8"/>
        <v>0</v>
      </c>
      <c r="BJ131" s="213" t="s">
        <v>11</v>
      </c>
      <c r="BK131" s="323">
        <f t="shared" si="9"/>
        <v>0</v>
      </c>
      <c r="BL131" s="213" t="s">
        <v>186</v>
      </c>
      <c r="BM131" s="213" t="s">
        <v>350</v>
      </c>
    </row>
    <row r="132" spans="2:65" s="225" customFormat="1" ht="16.5" customHeight="1" x14ac:dyDescent="0.3">
      <c r="B132" s="226"/>
      <c r="C132" s="313" t="s">
        <v>226</v>
      </c>
      <c r="D132" s="313" t="s">
        <v>123</v>
      </c>
      <c r="E132" s="314" t="s">
        <v>351</v>
      </c>
      <c r="F132" s="315" t="s">
        <v>352</v>
      </c>
      <c r="G132" s="316" t="s">
        <v>126</v>
      </c>
      <c r="H132" s="317">
        <v>1.127</v>
      </c>
      <c r="I132" s="87"/>
      <c r="J132" s="318">
        <f t="shared" si="0"/>
        <v>0</v>
      </c>
      <c r="K132" s="315" t="s">
        <v>127</v>
      </c>
      <c r="L132" s="226"/>
      <c r="M132" s="319" t="s">
        <v>5</v>
      </c>
      <c r="N132" s="320" t="s">
        <v>41</v>
      </c>
      <c r="O132" s="321">
        <v>0</v>
      </c>
      <c r="P132" s="321">
        <f t="shared" si="1"/>
        <v>0</v>
      </c>
      <c r="Q132" s="321">
        <v>2.4474599999999999E-2</v>
      </c>
      <c r="R132" s="321">
        <f t="shared" si="2"/>
        <v>2.7582874199999999E-2</v>
      </c>
      <c r="S132" s="321">
        <v>0</v>
      </c>
      <c r="T132" s="322">
        <f t="shared" si="3"/>
        <v>0</v>
      </c>
      <c r="AR132" s="213" t="s">
        <v>186</v>
      </c>
      <c r="AT132" s="213" t="s">
        <v>123</v>
      </c>
      <c r="AU132" s="213" t="s">
        <v>78</v>
      </c>
      <c r="AY132" s="213" t="s">
        <v>121</v>
      </c>
      <c r="BE132" s="323">
        <f t="shared" si="4"/>
        <v>0</v>
      </c>
      <c r="BF132" s="323">
        <f t="shared" si="5"/>
        <v>0</v>
      </c>
      <c r="BG132" s="323">
        <f t="shared" si="6"/>
        <v>0</v>
      </c>
      <c r="BH132" s="323">
        <f t="shared" si="7"/>
        <v>0</v>
      </c>
      <c r="BI132" s="323">
        <f t="shared" si="8"/>
        <v>0</v>
      </c>
      <c r="BJ132" s="213" t="s">
        <v>11</v>
      </c>
      <c r="BK132" s="323">
        <f t="shared" si="9"/>
        <v>0</v>
      </c>
      <c r="BL132" s="213" t="s">
        <v>186</v>
      </c>
      <c r="BM132" s="213" t="s">
        <v>353</v>
      </c>
    </row>
    <row r="133" spans="2:65" s="225" customFormat="1" ht="16.5" customHeight="1" x14ac:dyDescent="0.3">
      <c r="B133" s="226"/>
      <c r="C133" s="313" t="s">
        <v>227</v>
      </c>
      <c r="D133" s="313" t="s">
        <v>123</v>
      </c>
      <c r="E133" s="314" t="s">
        <v>354</v>
      </c>
      <c r="F133" s="315" t="s">
        <v>355</v>
      </c>
      <c r="G133" s="316" t="s">
        <v>169</v>
      </c>
      <c r="H133" s="317">
        <v>7.67</v>
      </c>
      <c r="I133" s="87"/>
      <c r="J133" s="318">
        <f t="shared" si="0"/>
        <v>0</v>
      </c>
      <c r="K133" s="315" t="s">
        <v>127</v>
      </c>
      <c r="L133" s="226"/>
      <c r="M133" s="319" t="s">
        <v>5</v>
      </c>
      <c r="N133" s="320" t="s">
        <v>41</v>
      </c>
      <c r="O133" s="321">
        <v>0.25</v>
      </c>
      <c r="P133" s="321">
        <f t="shared" si="1"/>
        <v>1.9175</v>
      </c>
      <c r="Q133" s="321">
        <v>1.3559999999999999E-4</v>
      </c>
      <c r="R133" s="321">
        <f t="shared" si="2"/>
        <v>1.0400519999999999E-3</v>
      </c>
      <c r="S133" s="321">
        <v>0</v>
      </c>
      <c r="T133" s="322">
        <f t="shared" si="3"/>
        <v>0</v>
      </c>
      <c r="AR133" s="213" t="s">
        <v>186</v>
      </c>
      <c r="AT133" s="213" t="s">
        <v>123</v>
      </c>
      <c r="AU133" s="213" t="s">
        <v>78</v>
      </c>
      <c r="AY133" s="213" t="s">
        <v>121</v>
      </c>
      <c r="BE133" s="323">
        <f t="shared" si="4"/>
        <v>0</v>
      </c>
      <c r="BF133" s="323">
        <f t="shared" si="5"/>
        <v>0</v>
      </c>
      <c r="BG133" s="323">
        <f t="shared" si="6"/>
        <v>0</v>
      </c>
      <c r="BH133" s="323">
        <f t="shared" si="7"/>
        <v>0</v>
      </c>
      <c r="BI133" s="323">
        <f t="shared" si="8"/>
        <v>0</v>
      </c>
      <c r="BJ133" s="213" t="s">
        <v>11</v>
      </c>
      <c r="BK133" s="323">
        <f t="shared" si="9"/>
        <v>0</v>
      </c>
      <c r="BL133" s="213" t="s">
        <v>186</v>
      </c>
      <c r="BM133" s="213" t="s">
        <v>356</v>
      </c>
    </row>
    <row r="134" spans="2:65" s="225" customFormat="1" ht="16.5" customHeight="1" x14ac:dyDescent="0.3">
      <c r="B134" s="226"/>
      <c r="C134" s="329" t="s">
        <v>228</v>
      </c>
      <c r="D134" s="329" t="s">
        <v>200</v>
      </c>
      <c r="E134" s="330" t="s">
        <v>311</v>
      </c>
      <c r="F134" s="331" t="s">
        <v>312</v>
      </c>
      <c r="G134" s="332" t="s">
        <v>126</v>
      </c>
      <c r="H134" s="333">
        <v>0.20200000000000001</v>
      </c>
      <c r="I134" s="88"/>
      <c r="J134" s="334">
        <f t="shared" si="0"/>
        <v>0</v>
      </c>
      <c r="K134" s="331" t="s">
        <v>127</v>
      </c>
      <c r="L134" s="335"/>
      <c r="M134" s="336" t="s">
        <v>5</v>
      </c>
      <c r="N134" s="337" t="s">
        <v>41</v>
      </c>
      <c r="O134" s="321">
        <v>0</v>
      </c>
      <c r="P134" s="321">
        <f t="shared" si="1"/>
        <v>0</v>
      </c>
      <c r="Q134" s="321">
        <v>0.55000000000000004</v>
      </c>
      <c r="R134" s="321">
        <f t="shared" si="2"/>
        <v>0.11110000000000002</v>
      </c>
      <c r="S134" s="321">
        <v>0</v>
      </c>
      <c r="T134" s="322">
        <f t="shared" si="3"/>
        <v>0</v>
      </c>
      <c r="AR134" s="213" t="s">
        <v>203</v>
      </c>
      <c r="AT134" s="213" t="s">
        <v>200</v>
      </c>
      <c r="AU134" s="213" t="s">
        <v>78</v>
      </c>
      <c r="AY134" s="213" t="s">
        <v>121</v>
      </c>
      <c r="BE134" s="323">
        <f t="shared" si="4"/>
        <v>0</v>
      </c>
      <c r="BF134" s="323">
        <f t="shared" si="5"/>
        <v>0</v>
      </c>
      <c r="BG134" s="323">
        <f t="shared" si="6"/>
        <v>0</v>
      </c>
      <c r="BH134" s="323">
        <f t="shared" si="7"/>
        <v>0</v>
      </c>
      <c r="BI134" s="323">
        <f t="shared" si="8"/>
        <v>0</v>
      </c>
      <c r="BJ134" s="213" t="s">
        <v>11</v>
      </c>
      <c r="BK134" s="323">
        <f t="shared" si="9"/>
        <v>0</v>
      </c>
      <c r="BL134" s="213" t="s">
        <v>186</v>
      </c>
      <c r="BM134" s="213" t="s">
        <v>357</v>
      </c>
    </row>
    <row r="135" spans="2:65" s="225" customFormat="1" ht="16.5" customHeight="1" x14ac:dyDescent="0.3">
      <c r="B135" s="226"/>
      <c r="C135" s="329" t="s">
        <v>229</v>
      </c>
      <c r="D135" s="329" t="s">
        <v>200</v>
      </c>
      <c r="E135" s="330" t="s">
        <v>317</v>
      </c>
      <c r="F135" s="331" t="s">
        <v>318</v>
      </c>
      <c r="G135" s="332" t="s">
        <v>126</v>
      </c>
      <c r="H135" s="333">
        <v>9.1999999999999998E-2</v>
      </c>
      <c r="I135" s="88"/>
      <c r="J135" s="334">
        <f t="shared" si="0"/>
        <v>0</v>
      </c>
      <c r="K135" s="331" t="s">
        <v>127</v>
      </c>
      <c r="L135" s="335"/>
      <c r="M135" s="336" t="s">
        <v>5</v>
      </c>
      <c r="N135" s="337" t="s">
        <v>41</v>
      </c>
      <c r="O135" s="321">
        <v>0</v>
      </c>
      <c r="P135" s="321">
        <f t="shared" si="1"/>
        <v>0</v>
      </c>
      <c r="Q135" s="321">
        <v>0.55000000000000004</v>
      </c>
      <c r="R135" s="321">
        <f t="shared" si="2"/>
        <v>5.0600000000000006E-2</v>
      </c>
      <c r="S135" s="321">
        <v>0</v>
      </c>
      <c r="T135" s="322">
        <f t="shared" si="3"/>
        <v>0</v>
      </c>
      <c r="AR135" s="213" t="s">
        <v>203</v>
      </c>
      <c r="AT135" s="213" t="s">
        <v>200</v>
      </c>
      <c r="AU135" s="213" t="s">
        <v>78</v>
      </c>
      <c r="AY135" s="213" t="s">
        <v>121</v>
      </c>
      <c r="BE135" s="323">
        <f t="shared" si="4"/>
        <v>0</v>
      </c>
      <c r="BF135" s="323">
        <f t="shared" si="5"/>
        <v>0</v>
      </c>
      <c r="BG135" s="323">
        <f t="shared" si="6"/>
        <v>0</v>
      </c>
      <c r="BH135" s="323">
        <f t="shared" si="7"/>
        <v>0</v>
      </c>
      <c r="BI135" s="323">
        <f t="shared" si="8"/>
        <v>0</v>
      </c>
      <c r="BJ135" s="213" t="s">
        <v>11</v>
      </c>
      <c r="BK135" s="323">
        <f t="shared" si="9"/>
        <v>0</v>
      </c>
      <c r="BL135" s="213" t="s">
        <v>186</v>
      </c>
      <c r="BM135" s="213" t="s">
        <v>358</v>
      </c>
    </row>
    <row r="136" spans="2:65" s="225" customFormat="1" ht="16.5" customHeight="1" x14ac:dyDescent="0.3">
      <c r="B136" s="226"/>
      <c r="C136" s="313" t="s">
        <v>230</v>
      </c>
      <c r="D136" s="313" t="s">
        <v>123</v>
      </c>
      <c r="E136" s="314" t="s">
        <v>359</v>
      </c>
      <c r="F136" s="315" t="s">
        <v>360</v>
      </c>
      <c r="G136" s="316" t="s">
        <v>169</v>
      </c>
      <c r="H136" s="317">
        <v>1.534</v>
      </c>
      <c r="I136" s="87"/>
      <c r="J136" s="318">
        <f t="shared" si="0"/>
        <v>0</v>
      </c>
      <c r="K136" s="315" t="s">
        <v>127</v>
      </c>
      <c r="L136" s="226"/>
      <c r="M136" s="319" t="s">
        <v>5</v>
      </c>
      <c r="N136" s="320" t="s">
        <v>41</v>
      </c>
      <c r="O136" s="321">
        <v>0.3</v>
      </c>
      <c r="P136" s="321">
        <f t="shared" si="1"/>
        <v>0.4602</v>
      </c>
      <c r="Q136" s="321">
        <v>1.3559999999999999E-4</v>
      </c>
      <c r="R136" s="321">
        <f t="shared" si="2"/>
        <v>2.0801039999999998E-4</v>
      </c>
      <c r="S136" s="321">
        <v>0</v>
      </c>
      <c r="T136" s="322">
        <f t="shared" si="3"/>
        <v>0</v>
      </c>
      <c r="AR136" s="213" t="s">
        <v>186</v>
      </c>
      <c r="AT136" s="213" t="s">
        <v>123</v>
      </c>
      <c r="AU136" s="213" t="s">
        <v>78</v>
      </c>
      <c r="AY136" s="213" t="s">
        <v>121</v>
      </c>
      <c r="BE136" s="323">
        <f t="shared" si="4"/>
        <v>0</v>
      </c>
      <c r="BF136" s="323">
        <f t="shared" si="5"/>
        <v>0</v>
      </c>
      <c r="BG136" s="323">
        <f t="shared" si="6"/>
        <v>0</v>
      </c>
      <c r="BH136" s="323">
        <f t="shared" si="7"/>
        <v>0</v>
      </c>
      <c r="BI136" s="323">
        <f t="shared" si="8"/>
        <v>0</v>
      </c>
      <c r="BJ136" s="213" t="s">
        <v>11</v>
      </c>
      <c r="BK136" s="323">
        <f t="shared" si="9"/>
        <v>0</v>
      </c>
      <c r="BL136" s="213" t="s">
        <v>186</v>
      </c>
      <c r="BM136" s="213" t="s">
        <v>361</v>
      </c>
    </row>
    <row r="137" spans="2:65" s="225" customFormat="1" ht="16.5" customHeight="1" x14ac:dyDescent="0.3">
      <c r="B137" s="226"/>
      <c r="C137" s="329" t="s">
        <v>231</v>
      </c>
      <c r="D137" s="329" t="s">
        <v>200</v>
      </c>
      <c r="E137" s="330" t="s">
        <v>329</v>
      </c>
      <c r="F137" s="331" t="s">
        <v>330</v>
      </c>
      <c r="G137" s="332" t="s">
        <v>126</v>
      </c>
      <c r="H137" s="333">
        <v>6.7000000000000004E-2</v>
      </c>
      <c r="I137" s="88"/>
      <c r="J137" s="334">
        <f t="shared" si="0"/>
        <v>0</v>
      </c>
      <c r="K137" s="331" t="s">
        <v>127</v>
      </c>
      <c r="L137" s="335"/>
      <c r="M137" s="336" t="s">
        <v>5</v>
      </c>
      <c r="N137" s="337" t="s">
        <v>41</v>
      </c>
      <c r="O137" s="321">
        <v>0</v>
      </c>
      <c r="P137" s="321">
        <f t="shared" si="1"/>
        <v>0</v>
      </c>
      <c r="Q137" s="321">
        <v>0.55000000000000004</v>
      </c>
      <c r="R137" s="321">
        <f t="shared" si="2"/>
        <v>3.6850000000000008E-2</v>
      </c>
      <c r="S137" s="321">
        <v>0</v>
      </c>
      <c r="T137" s="322">
        <f t="shared" si="3"/>
        <v>0</v>
      </c>
      <c r="AR137" s="213" t="s">
        <v>203</v>
      </c>
      <c r="AT137" s="213" t="s">
        <v>200</v>
      </c>
      <c r="AU137" s="213" t="s">
        <v>78</v>
      </c>
      <c r="AY137" s="213" t="s">
        <v>121</v>
      </c>
      <c r="BE137" s="323">
        <f t="shared" si="4"/>
        <v>0</v>
      </c>
      <c r="BF137" s="323">
        <f t="shared" si="5"/>
        <v>0</v>
      </c>
      <c r="BG137" s="323">
        <f t="shared" si="6"/>
        <v>0</v>
      </c>
      <c r="BH137" s="323">
        <f t="shared" si="7"/>
        <v>0</v>
      </c>
      <c r="BI137" s="323">
        <f t="shared" si="8"/>
        <v>0</v>
      </c>
      <c r="BJ137" s="213" t="s">
        <v>11</v>
      </c>
      <c r="BK137" s="323">
        <f t="shared" si="9"/>
        <v>0</v>
      </c>
      <c r="BL137" s="213" t="s">
        <v>186</v>
      </c>
      <c r="BM137" s="213" t="s">
        <v>362</v>
      </c>
    </row>
    <row r="138" spans="2:65" s="225" customFormat="1" ht="16.5" customHeight="1" x14ac:dyDescent="0.3">
      <c r="B138" s="226"/>
      <c r="C138" s="329" t="s">
        <v>232</v>
      </c>
      <c r="D138" s="329" t="s">
        <v>200</v>
      </c>
      <c r="E138" s="330" t="s">
        <v>344</v>
      </c>
      <c r="F138" s="331" t="s">
        <v>345</v>
      </c>
      <c r="G138" s="332" t="s">
        <v>126</v>
      </c>
      <c r="H138" s="333">
        <v>0.05</v>
      </c>
      <c r="I138" s="88"/>
      <c r="J138" s="334">
        <f t="shared" si="0"/>
        <v>0</v>
      </c>
      <c r="K138" s="331" t="s">
        <v>127</v>
      </c>
      <c r="L138" s="335"/>
      <c r="M138" s="336" t="s">
        <v>5</v>
      </c>
      <c r="N138" s="337" t="s">
        <v>41</v>
      </c>
      <c r="O138" s="321">
        <v>0</v>
      </c>
      <c r="P138" s="321">
        <f t="shared" si="1"/>
        <v>0</v>
      </c>
      <c r="Q138" s="321">
        <v>0.55000000000000004</v>
      </c>
      <c r="R138" s="321">
        <f t="shared" si="2"/>
        <v>2.7500000000000004E-2</v>
      </c>
      <c r="S138" s="321">
        <v>0</v>
      </c>
      <c r="T138" s="322">
        <f t="shared" si="3"/>
        <v>0</v>
      </c>
      <c r="AR138" s="213" t="s">
        <v>203</v>
      </c>
      <c r="AT138" s="213" t="s">
        <v>200</v>
      </c>
      <c r="AU138" s="213" t="s">
        <v>78</v>
      </c>
      <c r="AY138" s="213" t="s">
        <v>121</v>
      </c>
      <c r="BE138" s="323">
        <f t="shared" si="4"/>
        <v>0</v>
      </c>
      <c r="BF138" s="323">
        <f t="shared" si="5"/>
        <v>0</v>
      </c>
      <c r="BG138" s="323">
        <f t="shared" si="6"/>
        <v>0</v>
      </c>
      <c r="BH138" s="323">
        <f t="shared" si="7"/>
        <v>0</v>
      </c>
      <c r="BI138" s="323">
        <f t="shared" si="8"/>
        <v>0</v>
      </c>
      <c r="BJ138" s="213" t="s">
        <v>11</v>
      </c>
      <c r="BK138" s="323">
        <f t="shared" si="9"/>
        <v>0</v>
      </c>
      <c r="BL138" s="213" t="s">
        <v>186</v>
      </c>
      <c r="BM138" s="213" t="s">
        <v>363</v>
      </c>
    </row>
    <row r="139" spans="2:65" s="225" customFormat="1" ht="16.5" customHeight="1" x14ac:dyDescent="0.3">
      <c r="B139" s="226"/>
      <c r="C139" s="313" t="s">
        <v>233</v>
      </c>
      <c r="D139" s="313" t="s">
        <v>123</v>
      </c>
      <c r="E139" s="314" t="s">
        <v>364</v>
      </c>
      <c r="F139" s="315" t="s">
        <v>365</v>
      </c>
      <c r="G139" s="316" t="s">
        <v>141</v>
      </c>
      <c r="H139" s="317">
        <v>2.4710000000000001</v>
      </c>
      <c r="I139" s="87"/>
      <c r="J139" s="318">
        <f t="shared" si="0"/>
        <v>0</v>
      </c>
      <c r="K139" s="315" t="s">
        <v>127</v>
      </c>
      <c r="L139" s="226"/>
      <c r="M139" s="319" t="s">
        <v>5</v>
      </c>
      <c r="N139" s="320" t="s">
        <v>41</v>
      </c>
      <c r="O139" s="321">
        <v>4.2069999999999999</v>
      </c>
      <c r="P139" s="321">
        <f t="shared" si="1"/>
        <v>10.395497000000001</v>
      </c>
      <c r="Q139" s="321">
        <v>0</v>
      </c>
      <c r="R139" s="321">
        <f t="shared" si="2"/>
        <v>0</v>
      </c>
      <c r="S139" s="321">
        <v>0</v>
      </c>
      <c r="T139" s="322">
        <f t="shared" si="3"/>
        <v>0</v>
      </c>
      <c r="AR139" s="213" t="s">
        <v>186</v>
      </c>
      <c r="AT139" s="213" t="s">
        <v>123</v>
      </c>
      <c r="AU139" s="213" t="s">
        <v>78</v>
      </c>
      <c r="AY139" s="213" t="s">
        <v>121</v>
      </c>
      <c r="BE139" s="323">
        <f t="shared" si="4"/>
        <v>0</v>
      </c>
      <c r="BF139" s="323">
        <f t="shared" si="5"/>
        <v>0</v>
      </c>
      <c r="BG139" s="323">
        <f t="shared" si="6"/>
        <v>0</v>
      </c>
      <c r="BH139" s="323">
        <f t="shared" si="7"/>
        <v>0</v>
      </c>
      <c r="BI139" s="323">
        <f t="shared" si="8"/>
        <v>0</v>
      </c>
      <c r="BJ139" s="213" t="s">
        <v>11</v>
      </c>
      <c r="BK139" s="323">
        <f t="shared" si="9"/>
        <v>0</v>
      </c>
      <c r="BL139" s="213" t="s">
        <v>186</v>
      </c>
      <c r="BM139" s="213" t="s">
        <v>366</v>
      </c>
    </row>
    <row r="140" spans="2:65" s="301" customFormat="1" ht="29.85" customHeight="1" x14ac:dyDescent="0.3">
      <c r="B140" s="300"/>
      <c r="D140" s="302" t="s">
        <v>69</v>
      </c>
      <c r="E140" s="311" t="s">
        <v>367</v>
      </c>
      <c r="F140" s="311" t="s">
        <v>368</v>
      </c>
      <c r="J140" s="312">
        <f>BK140</f>
        <v>0</v>
      </c>
      <c r="L140" s="300"/>
      <c r="M140" s="305"/>
      <c r="N140" s="306"/>
      <c r="O140" s="306"/>
      <c r="P140" s="307">
        <f>SUM(P141:P146)</f>
        <v>6.328676999999999</v>
      </c>
      <c r="Q140" s="306"/>
      <c r="R140" s="307">
        <f>SUM(R141:R146)</f>
        <v>4.0997346999999996E-2</v>
      </c>
      <c r="S140" s="306"/>
      <c r="T140" s="308">
        <f>SUM(T141:T146)</f>
        <v>0</v>
      </c>
      <c r="AR140" s="302" t="s">
        <v>78</v>
      </c>
      <c r="AT140" s="309" t="s">
        <v>69</v>
      </c>
      <c r="AU140" s="309" t="s">
        <v>11</v>
      </c>
      <c r="AY140" s="302" t="s">
        <v>121</v>
      </c>
      <c r="BK140" s="310">
        <f>SUM(BK141:BK146)</f>
        <v>0</v>
      </c>
    </row>
    <row r="141" spans="2:65" s="225" customFormat="1" ht="25.5" customHeight="1" x14ac:dyDescent="0.3">
      <c r="B141" s="226"/>
      <c r="C141" s="313" t="s">
        <v>234</v>
      </c>
      <c r="D141" s="313" t="s">
        <v>123</v>
      </c>
      <c r="E141" s="314" t="s">
        <v>369</v>
      </c>
      <c r="F141" s="315" t="s">
        <v>370</v>
      </c>
      <c r="G141" s="316" t="s">
        <v>210</v>
      </c>
      <c r="H141" s="317">
        <v>13.44</v>
      </c>
      <c r="I141" s="87"/>
      <c r="J141" s="318">
        <f t="shared" ref="J141:J146" si="10">ROUND(I141*H141,0)</f>
        <v>0</v>
      </c>
      <c r="K141" s="315" t="s">
        <v>127</v>
      </c>
      <c r="L141" s="226"/>
      <c r="M141" s="319" t="s">
        <v>5</v>
      </c>
      <c r="N141" s="320" t="s">
        <v>41</v>
      </c>
      <c r="O141" s="321">
        <v>7.6999999999999999E-2</v>
      </c>
      <c r="P141" s="321">
        <f t="shared" ref="P141:P146" si="11">O141*H141</f>
        <v>1.03488</v>
      </c>
      <c r="Q141" s="321">
        <v>8.1999999999999998E-4</v>
      </c>
      <c r="R141" s="321">
        <f t="shared" ref="R141:R146" si="12">Q141*H141</f>
        <v>1.1020799999999999E-2</v>
      </c>
      <c r="S141" s="321">
        <v>0</v>
      </c>
      <c r="T141" s="322">
        <f t="shared" ref="T141:T146" si="13">S141*H141</f>
        <v>0</v>
      </c>
      <c r="AR141" s="213" t="s">
        <v>186</v>
      </c>
      <c r="AT141" s="213" t="s">
        <v>123</v>
      </c>
      <c r="AU141" s="213" t="s">
        <v>78</v>
      </c>
      <c r="AY141" s="213" t="s">
        <v>121</v>
      </c>
      <c r="BE141" s="323">
        <f t="shared" ref="BE141:BE146" si="14">IF(N141="základní",J141,0)</f>
        <v>0</v>
      </c>
      <c r="BF141" s="323">
        <f t="shared" ref="BF141:BF146" si="15">IF(N141="snížená",J141,0)</f>
        <v>0</v>
      </c>
      <c r="BG141" s="323">
        <f t="shared" ref="BG141:BG146" si="16">IF(N141="zákl. přenesená",J141,0)</f>
        <v>0</v>
      </c>
      <c r="BH141" s="323">
        <f t="shared" ref="BH141:BH146" si="17">IF(N141="sníž. přenesená",J141,0)</f>
        <v>0</v>
      </c>
      <c r="BI141" s="323">
        <f t="shared" ref="BI141:BI146" si="18">IF(N141="nulová",J141,0)</f>
        <v>0</v>
      </c>
      <c r="BJ141" s="213" t="s">
        <v>11</v>
      </c>
      <c r="BK141" s="323">
        <f t="shared" ref="BK141:BK146" si="19">ROUND(I141*H141,0)</f>
        <v>0</v>
      </c>
      <c r="BL141" s="213" t="s">
        <v>186</v>
      </c>
      <c r="BM141" s="213" t="s">
        <v>371</v>
      </c>
    </row>
    <row r="142" spans="2:65" s="225" customFormat="1" ht="16.5" customHeight="1" x14ac:dyDescent="0.3">
      <c r="B142" s="226"/>
      <c r="C142" s="313" t="s">
        <v>235</v>
      </c>
      <c r="D142" s="313" t="s">
        <v>123</v>
      </c>
      <c r="E142" s="314" t="s">
        <v>372</v>
      </c>
      <c r="F142" s="315" t="s">
        <v>373</v>
      </c>
      <c r="G142" s="316" t="s">
        <v>210</v>
      </c>
      <c r="H142" s="317">
        <v>13.44</v>
      </c>
      <c r="I142" s="87"/>
      <c r="J142" s="318">
        <f t="shared" si="10"/>
        <v>0</v>
      </c>
      <c r="K142" s="315" t="s">
        <v>127</v>
      </c>
      <c r="L142" s="226"/>
      <c r="M142" s="319" t="s">
        <v>5</v>
      </c>
      <c r="N142" s="320" t="s">
        <v>41</v>
      </c>
      <c r="O142" s="321">
        <v>0.192</v>
      </c>
      <c r="P142" s="321">
        <f t="shared" si="11"/>
        <v>2.5804800000000001</v>
      </c>
      <c r="Q142" s="321">
        <v>1.0858E-3</v>
      </c>
      <c r="R142" s="321">
        <f t="shared" si="12"/>
        <v>1.4593152E-2</v>
      </c>
      <c r="S142" s="321">
        <v>0</v>
      </c>
      <c r="T142" s="322">
        <f t="shared" si="13"/>
        <v>0</v>
      </c>
      <c r="AR142" s="213" t="s">
        <v>186</v>
      </c>
      <c r="AT142" s="213" t="s">
        <v>123</v>
      </c>
      <c r="AU142" s="213" t="s">
        <v>78</v>
      </c>
      <c r="AY142" s="213" t="s">
        <v>121</v>
      </c>
      <c r="BE142" s="323">
        <f t="shared" si="14"/>
        <v>0</v>
      </c>
      <c r="BF142" s="323">
        <f t="shared" si="15"/>
        <v>0</v>
      </c>
      <c r="BG142" s="323">
        <f t="shared" si="16"/>
        <v>0</v>
      </c>
      <c r="BH142" s="323">
        <f t="shared" si="17"/>
        <v>0</v>
      </c>
      <c r="BI142" s="323">
        <f t="shared" si="18"/>
        <v>0</v>
      </c>
      <c r="BJ142" s="213" t="s">
        <v>11</v>
      </c>
      <c r="BK142" s="323">
        <f t="shared" si="19"/>
        <v>0</v>
      </c>
      <c r="BL142" s="213" t="s">
        <v>186</v>
      </c>
      <c r="BM142" s="213" t="s">
        <v>374</v>
      </c>
    </row>
    <row r="143" spans="2:65" s="225" customFormat="1" ht="16.5" customHeight="1" x14ac:dyDescent="0.3">
      <c r="B143" s="226"/>
      <c r="C143" s="313" t="s">
        <v>236</v>
      </c>
      <c r="D143" s="313" t="s">
        <v>123</v>
      </c>
      <c r="E143" s="314" t="s">
        <v>375</v>
      </c>
      <c r="F143" s="315" t="s">
        <v>376</v>
      </c>
      <c r="G143" s="316" t="s">
        <v>210</v>
      </c>
      <c r="H143" s="317">
        <v>4.3</v>
      </c>
      <c r="I143" s="87"/>
      <c r="J143" s="318">
        <f t="shared" si="10"/>
        <v>0</v>
      </c>
      <c r="K143" s="315" t="s">
        <v>127</v>
      </c>
      <c r="L143" s="226"/>
      <c r="M143" s="319" t="s">
        <v>5</v>
      </c>
      <c r="N143" s="320" t="s">
        <v>41</v>
      </c>
      <c r="O143" s="321">
        <v>0.26200000000000001</v>
      </c>
      <c r="P143" s="321">
        <f t="shared" si="11"/>
        <v>1.1266</v>
      </c>
      <c r="Q143" s="321">
        <v>2.3051500000000002E-3</v>
      </c>
      <c r="R143" s="321">
        <f t="shared" si="12"/>
        <v>9.9121450000000007E-3</v>
      </c>
      <c r="S143" s="321">
        <v>0</v>
      </c>
      <c r="T143" s="322">
        <f t="shared" si="13"/>
        <v>0</v>
      </c>
      <c r="AR143" s="213" t="s">
        <v>186</v>
      </c>
      <c r="AT143" s="213" t="s">
        <v>123</v>
      </c>
      <c r="AU143" s="213" t="s">
        <v>78</v>
      </c>
      <c r="AY143" s="213" t="s">
        <v>121</v>
      </c>
      <c r="BE143" s="323">
        <f t="shared" si="14"/>
        <v>0</v>
      </c>
      <c r="BF143" s="323">
        <f t="shared" si="15"/>
        <v>0</v>
      </c>
      <c r="BG143" s="323">
        <f t="shared" si="16"/>
        <v>0</v>
      </c>
      <c r="BH143" s="323">
        <f t="shared" si="17"/>
        <v>0</v>
      </c>
      <c r="BI143" s="323">
        <f t="shared" si="18"/>
        <v>0</v>
      </c>
      <c r="BJ143" s="213" t="s">
        <v>11</v>
      </c>
      <c r="BK143" s="323">
        <f t="shared" si="19"/>
        <v>0</v>
      </c>
      <c r="BL143" s="213" t="s">
        <v>186</v>
      </c>
      <c r="BM143" s="213" t="s">
        <v>377</v>
      </c>
    </row>
    <row r="144" spans="2:65" s="225" customFormat="1" ht="16.5" customHeight="1" x14ac:dyDescent="0.3">
      <c r="B144" s="226"/>
      <c r="C144" s="313" t="s">
        <v>237</v>
      </c>
      <c r="D144" s="313" t="s">
        <v>123</v>
      </c>
      <c r="E144" s="314" t="s">
        <v>378</v>
      </c>
      <c r="F144" s="315" t="s">
        <v>379</v>
      </c>
      <c r="G144" s="316" t="s">
        <v>179</v>
      </c>
      <c r="H144" s="317">
        <v>1</v>
      </c>
      <c r="I144" s="87"/>
      <c r="J144" s="318">
        <f t="shared" si="10"/>
        <v>0</v>
      </c>
      <c r="K144" s="315" t="s">
        <v>127</v>
      </c>
      <c r="L144" s="226"/>
      <c r="M144" s="319" t="s">
        <v>5</v>
      </c>
      <c r="N144" s="320" t="s">
        <v>41</v>
      </c>
      <c r="O144" s="321">
        <v>0.6</v>
      </c>
      <c r="P144" s="321">
        <f t="shared" si="11"/>
        <v>0.6</v>
      </c>
      <c r="Q144" s="321">
        <v>2.4000000000000001E-4</v>
      </c>
      <c r="R144" s="321">
        <f t="shared" si="12"/>
        <v>2.4000000000000001E-4</v>
      </c>
      <c r="S144" s="321">
        <v>0</v>
      </c>
      <c r="T144" s="322">
        <f t="shared" si="13"/>
        <v>0</v>
      </c>
      <c r="AR144" s="213" t="s">
        <v>186</v>
      </c>
      <c r="AT144" s="213" t="s">
        <v>123</v>
      </c>
      <c r="AU144" s="213" t="s">
        <v>78</v>
      </c>
      <c r="AY144" s="213" t="s">
        <v>121</v>
      </c>
      <c r="BE144" s="323">
        <f t="shared" si="14"/>
        <v>0</v>
      </c>
      <c r="BF144" s="323">
        <f t="shared" si="15"/>
        <v>0</v>
      </c>
      <c r="BG144" s="323">
        <f t="shared" si="16"/>
        <v>0</v>
      </c>
      <c r="BH144" s="323">
        <f t="shared" si="17"/>
        <v>0</v>
      </c>
      <c r="BI144" s="323">
        <f t="shared" si="18"/>
        <v>0</v>
      </c>
      <c r="BJ144" s="213" t="s">
        <v>11</v>
      </c>
      <c r="BK144" s="323">
        <f t="shared" si="19"/>
        <v>0</v>
      </c>
      <c r="BL144" s="213" t="s">
        <v>186</v>
      </c>
      <c r="BM144" s="213" t="s">
        <v>380</v>
      </c>
    </row>
    <row r="145" spans="2:65" s="225" customFormat="1" ht="16.5" customHeight="1" x14ac:dyDescent="0.3">
      <c r="B145" s="226"/>
      <c r="C145" s="313" t="s">
        <v>238</v>
      </c>
      <c r="D145" s="313" t="s">
        <v>123</v>
      </c>
      <c r="E145" s="314" t="s">
        <v>381</v>
      </c>
      <c r="F145" s="315" t="s">
        <v>382</v>
      </c>
      <c r="G145" s="316" t="s">
        <v>210</v>
      </c>
      <c r="H145" s="317">
        <v>2.5</v>
      </c>
      <c r="I145" s="87"/>
      <c r="J145" s="318">
        <f t="shared" si="10"/>
        <v>0</v>
      </c>
      <c r="K145" s="315" t="s">
        <v>127</v>
      </c>
      <c r="L145" s="226"/>
      <c r="M145" s="319" t="s">
        <v>5</v>
      </c>
      <c r="N145" s="320" t="s">
        <v>41</v>
      </c>
      <c r="O145" s="321">
        <v>0.317</v>
      </c>
      <c r="P145" s="321">
        <f t="shared" si="11"/>
        <v>0.79249999999999998</v>
      </c>
      <c r="Q145" s="321">
        <v>2.0925000000000002E-3</v>
      </c>
      <c r="R145" s="321">
        <f t="shared" si="12"/>
        <v>5.2312500000000007E-3</v>
      </c>
      <c r="S145" s="321">
        <v>0</v>
      </c>
      <c r="T145" s="322">
        <f t="shared" si="13"/>
        <v>0</v>
      </c>
      <c r="AR145" s="213" t="s">
        <v>186</v>
      </c>
      <c r="AT145" s="213" t="s">
        <v>123</v>
      </c>
      <c r="AU145" s="213" t="s">
        <v>78</v>
      </c>
      <c r="AY145" s="213" t="s">
        <v>121</v>
      </c>
      <c r="BE145" s="323">
        <f t="shared" si="14"/>
        <v>0</v>
      </c>
      <c r="BF145" s="323">
        <f t="shared" si="15"/>
        <v>0</v>
      </c>
      <c r="BG145" s="323">
        <f t="shared" si="16"/>
        <v>0</v>
      </c>
      <c r="BH145" s="323">
        <f t="shared" si="17"/>
        <v>0</v>
      </c>
      <c r="BI145" s="323">
        <f t="shared" si="18"/>
        <v>0</v>
      </c>
      <c r="BJ145" s="213" t="s">
        <v>11</v>
      </c>
      <c r="BK145" s="323">
        <f t="shared" si="19"/>
        <v>0</v>
      </c>
      <c r="BL145" s="213" t="s">
        <v>186</v>
      </c>
      <c r="BM145" s="213" t="s">
        <v>383</v>
      </c>
    </row>
    <row r="146" spans="2:65" s="225" customFormat="1" ht="16.5" customHeight="1" x14ac:dyDescent="0.3">
      <c r="B146" s="226"/>
      <c r="C146" s="313" t="s">
        <v>239</v>
      </c>
      <c r="D146" s="313" t="s">
        <v>123</v>
      </c>
      <c r="E146" s="314" t="s">
        <v>384</v>
      </c>
      <c r="F146" s="315" t="s">
        <v>385</v>
      </c>
      <c r="G146" s="316" t="s">
        <v>141</v>
      </c>
      <c r="H146" s="317">
        <v>4.1000000000000002E-2</v>
      </c>
      <c r="I146" s="87"/>
      <c r="J146" s="318">
        <f t="shared" si="10"/>
        <v>0</v>
      </c>
      <c r="K146" s="315" t="s">
        <v>127</v>
      </c>
      <c r="L146" s="226"/>
      <c r="M146" s="319" t="s">
        <v>5</v>
      </c>
      <c r="N146" s="320" t="s">
        <v>41</v>
      </c>
      <c r="O146" s="321">
        <v>4.7370000000000001</v>
      </c>
      <c r="P146" s="321">
        <f t="shared" si="11"/>
        <v>0.194217</v>
      </c>
      <c r="Q146" s="321">
        <v>0</v>
      </c>
      <c r="R146" s="321">
        <f t="shared" si="12"/>
        <v>0</v>
      </c>
      <c r="S146" s="321">
        <v>0</v>
      </c>
      <c r="T146" s="322">
        <f t="shared" si="13"/>
        <v>0</v>
      </c>
      <c r="AR146" s="213" t="s">
        <v>186</v>
      </c>
      <c r="AT146" s="213" t="s">
        <v>123</v>
      </c>
      <c r="AU146" s="213" t="s">
        <v>78</v>
      </c>
      <c r="AY146" s="213" t="s">
        <v>121</v>
      </c>
      <c r="BE146" s="323">
        <f t="shared" si="14"/>
        <v>0</v>
      </c>
      <c r="BF146" s="323">
        <f t="shared" si="15"/>
        <v>0</v>
      </c>
      <c r="BG146" s="323">
        <f t="shared" si="16"/>
        <v>0</v>
      </c>
      <c r="BH146" s="323">
        <f t="shared" si="17"/>
        <v>0</v>
      </c>
      <c r="BI146" s="323">
        <f t="shared" si="18"/>
        <v>0</v>
      </c>
      <c r="BJ146" s="213" t="s">
        <v>11</v>
      </c>
      <c r="BK146" s="323">
        <f t="shared" si="19"/>
        <v>0</v>
      </c>
      <c r="BL146" s="213" t="s">
        <v>186</v>
      </c>
      <c r="BM146" s="213" t="s">
        <v>386</v>
      </c>
    </row>
    <row r="147" spans="2:65" s="301" customFormat="1" ht="29.85" customHeight="1" x14ac:dyDescent="0.3">
      <c r="B147" s="300"/>
      <c r="D147" s="302" t="s">
        <v>69</v>
      </c>
      <c r="E147" s="311" t="s">
        <v>387</v>
      </c>
      <c r="F147" s="311" t="s">
        <v>388</v>
      </c>
      <c r="J147" s="312">
        <f>BK147</f>
        <v>0</v>
      </c>
      <c r="L147" s="300"/>
      <c r="M147" s="305"/>
      <c r="N147" s="306"/>
      <c r="O147" s="306"/>
      <c r="P147" s="307">
        <f>SUM(P148:P150)</f>
        <v>4.3794349999999991</v>
      </c>
      <c r="Q147" s="306"/>
      <c r="R147" s="307">
        <f>SUM(R148:R150)</f>
        <v>3.6749655900000004E-2</v>
      </c>
      <c r="S147" s="306"/>
      <c r="T147" s="308">
        <f>SUM(T148:T150)</f>
        <v>0</v>
      </c>
      <c r="AR147" s="302" t="s">
        <v>78</v>
      </c>
      <c r="AT147" s="309" t="s">
        <v>69</v>
      </c>
      <c r="AU147" s="309" t="s">
        <v>11</v>
      </c>
      <c r="AY147" s="302" t="s">
        <v>121</v>
      </c>
      <c r="BK147" s="310">
        <f>SUM(BK148:BK150)</f>
        <v>0</v>
      </c>
    </row>
    <row r="148" spans="2:65" s="225" customFormat="1" ht="25.5" customHeight="1" x14ac:dyDescent="0.3">
      <c r="B148" s="226"/>
      <c r="C148" s="313" t="s">
        <v>240</v>
      </c>
      <c r="D148" s="313" t="s">
        <v>123</v>
      </c>
      <c r="E148" s="314" t="s">
        <v>389</v>
      </c>
      <c r="F148" s="315" t="s">
        <v>390</v>
      </c>
      <c r="G148" s="316" t="s">
        <v>179</v>
      </c>
      <c r="H148" s="317">
        <v>3</v>
      </c>
      <c r="I148" s="87"/>
      <c r="J148" s="318">
        <f>ROUND(I148*H148,0)</f>
        <v>0</v>
      </c>
      <c r="K148" s="315" t="s">
        <v>127</v>
      </c>
      <c r="L148" s="226"/>
      <c r="M148" s="319" t="s">
        <v>5</v>
      </c>
      <c r="N148" s="320" t="s">
        <v>41</v>
      </c>
      <c r="O148" s="321">
        <v>1.4319999999999999</v>
      </c>
      <c r="P148" s="321">
        <f>O148*H148</f>
        <v>4.2959999999999994</v>
      </c>
      <c r="Q148" s="321">
        <v>2.4988529999999998E-4</v>
      </c>
      <c r="R148" s="321">
        <f>Q148*H148</f>
        <v>7.4965589999999999E-4</v>
      </c>
      <c r="S148" s="321">
        <v>0</v>
      </c>
      <c r="T148" s="322">
        <f>S148*H148</f>
        <v>0</v>
      </c>
      <c r="AR148" s="213" t="s">
        <v>186</v>
      </c>
      <c r="AT148" s="213" t="s">
        <v>123</v>
      </c>
      <c r="AU148" s="213" t="s">
        <v>78</v>
      </c>
      <c r="AY148" s="213" t="s">
        <v>121</v>
      </c>
      <c r="BE148" s="323">
        <f>IF(N148="základní",J148,0)</f>
        <v>0</v>
      </c>
      <c r="BF148" s="323">
        <f>IF(N148="snížená",J148,0)</f>
        <v>0</v>
      </c>
      <c r="BG148" s="323">
        <f>IF(N148="zákl. přenesená",J148,0)</f>
        <v>0</v>
      </c>
      <c r="BH148" s="323">
        <f>IF(N148="sníž. přenesená",J148,0)</f>
        <v>0</v>
      </c>
      <c r="BI148" s="323">
        <f>IF(N148="nulová",J148,0)</f>
        <v>0</v>
      </c>
      <c r="BJ148" s="213" t="s">
        <v>11</v>
      </c>
      <c r="BK148" s="323">
        <f>ROUND(I148*H148,0)</f>
        <v>0</v>
      </c>
      <c r="BL148" s="213" t="s">
        <v>186</v>
      </c>
      <c r="BM148" s="213" t="s">
        <v>391</v>
      </c>
    </row>
    <row r="149" spans="2:65" s="225" customFormat="1" ht="16.5" customHeight="1" x14ac:dyDescent="0.3">
      <c r="B149" s="226"/>
      <c r="C149" s="329" t="s">
        <v>243</v>
      </c>
      <c r="D149" s="329" t="s">
        <v>200</v>
      </c>
      <c r="E149" s="330" t="s">
        <v>392</v>
      </c>
      <c r="F149" s="331" t="s">
        <v>393</v>
      </c>
      <c r="G149" s="332" t="s">
        <v>179</v>
      </c>
      <c r="H149" s="333">
        <v>3</v>
      </c>
      <c r="I149" s="88"/>
      <c r="J149" s="334">
        <f>ROUND(I149*H149,0)</f>
        <v>0</v>
      </c>
      <c r="K149" s="331" t="s">
        <v>5</v>
      </c>
      <c r="L149" s="335"/>
      <c r="M149" s="336" t="s">
        <v>5</v>
      </c>
      <c r="N149" s="337" t="s">
        <v>41</v>
      </c>
      <c r="O149" s="321">
        <v>0</v>
      </c>
      <c r="P149" s="321">
        <f>O149*H149</f>
        <v>0</v>
      </c>
      <c r="Q149" s="321">
        <v>1.2E-2</v>
      </c>
      <c r="R149" s="321">
        <f>Q149*H149</f>
        <v>3.6000000000000004E-2</v>
      </c>
      <c r="S149" s="321">
        <v>0</v>
      </c>
      <c r="T149" s="322">
        <f>S149*H149</f>
        <v>0</v>
      </c>
      <c r="AR149" s="213" t="s">
        <v>203</v>
      </c>
      <c r="AT149" s="213" t="s">
        <v>200</v>
      </c>
      <c r="AU149" s="213" t="s">
        <v>78</v>
      </c>
      <c r="AY149" s="213" t="s">
        <v>121</v>
      </c>
      <c r="BE149" s="323">
        <f>IF(N149="základní",J149,0)</f>
        <v>0</v>
      </c>
      <c r="BF149" s="323">
        <f>IF(N149="snížená",J149,0)</f>
        <v>0</v>
      </c>
      <c r="BG149" s="323">
        <f>IF(N149="zákl. přenesená",J149,0)</f>
        <v>0</v>
      </c>
      <c r="BH149" s="323">
        <f>IF(N149="sníž. přenesená",J149,0)</f>
        <v>0</v>
      </c>
      <c r="BI149" s="323">
        <f>IF(N149="nulová",J149,0)</f>
        <v>0</v>
      </c>
      <c r="BJ149" s="213" t="s">
        <v>11</v>
      </c>
      <c r="BK149" s="323">
        <f>ROUND(I149*H149,0)</f>
        <v>0</v>
      </c>
      <c r="BL149" s="213" t="s">
        <v>186</v>
      </c>
      <c r="BM149" s="213" t="s">
        <v>394</v>
      </c>
    </row>
    <row r="150" spans="2:65" s="225" customFormat="1" ht="16.5" customHeight="1" x14ac:dyDescent="0.3">
      <c r="B150" s="226"/>
      <c r="C150" s="313" t="s">
        <v>244</v>
      </c>
      <c r="D150" s="313" t="s">
        <v>123</v>
      </c>
      <c r="E150" s="314" t="s">
        <v>395</v>
      </c>
      <c r="F150" s="315" t="s">
        <v>396</v>
      </c>
      <c r="G150" s="316" t="s">
        <v>141</v>
      </c>
      <c r="H150" s="317">
        <v>3.6999999999999998E-2</v>
      </c>
      <c r="I150" s="87"/>
      <c r="J150" s="318">
        <f>ROUND(I150*H150,0)</f>
        <v>0</v>
      </c>
      <c r="K150" s="315" t="s">
        <v>127</v>
      </c>
      <c r="L150" s="226"/>
      <c r="M150" s="319" t="s">
        <v>5</v>
      </c>
      <c r="N150" s="320" t="s">
        <v>41</v>
      </c>
      <c r="O150" s="321">
        <v>2.2549999999999999</v>
      </c>
      <c r="P150" s="321">
        <f>O150*H150</f>
        <v>8.3434999999999995E-2</v>
      </c>
      <c r="Q150" s="321">
        <v>0</v>
      </c>
      <c r="R150" s="321">
        <f>Q150*H150</f>
        <v>0</v>
      </c>
      <c r="S150" s="321">
        <v>0</v>
      </c>
      <c r="T150" s="322">
        <f>S150*H150</f>
        <v>0</v>
      </c>
      <c r="AR150" s="213" t="s">
        <v>186</v>
      </c>
      <c r="AT150" s="213" t="s">
        <v>123</v>
      </c>
      <c r="AU150" s="213" t="s">
        <v>78</v>
      </c>
      <c r="AY150" s="213" t="s">
        <v>121</v>
      </c>
      <c r="BE150" s="323">
        <f>IF(N150="základní",J150,0)</f>
        <v>0</v>
      </c>
      <c r="BF150" s="323">
        <f>IF(N150="snížená",J150,0)</f>
        <v>0</v>
      </c>
      <c r="BG150" s="323">
        <f>IF(N150="zákl. přenesená",J150,0)</f>
        <v>0</v>
      </c>
      <c r="BH150" s="323">
        <f>IF(N150="sníž. přenesená",J150,0)</f>
        <v>0</v>
      </c>
      <c r="BI150" s="323">
        <f>IF(N150="nulová",J150,0)</f>
        <v>0</v>
      </c>
      <c r="BJ150" s="213" t="s">
        <v>11</v>
      </c>
      <c r="BK150" s="323">
        <f>ROUND(I150*H150,0)</f>
        <v>0</v>
      </c>
      <c r="BL150" s="213" t="s">
        <v>186</v>
      </c>
      <c r="BM150" s="213" t="s">
        <v>397</v>
      </c>
    </row>
    <row r="151" spans="2:65" s="301" customFormat="1" ht="29.85" customHeight="1" x14ac:dyDescent="0.3">
      <c r="B151" s="300"/>
      <c r="D151" s="302" t="s">
        <v>69</v>
      </c>
      <c r="E151" s="311" t="s">
        <v>398</v>
      </c>
      <c r="F151" s="311" t="s">
        <v>399</v>
      </c>
      <c r="J151" s="312">
        <f>BK151</f>
        <v>0</v>
      </c>
      <c r="L151" s="300"/>
      <c r="M151" s="305"/>
      <c r="N151" s="306"/>
      <c r="O151" s="306"/>
      <c r="P151" s="307">
        <f>SUM(P152:P154)</f>
        <v>9.5598120000000009</v>
      </c>
      <c r="Q151" s="306"/>
      <c r="R151" s="307">
        <f>SUM(R152:R154)</f>
        <v>6.4686238199999999E-3</v>
      </c>
      <c r="S151" s="306"/>
      <c r="T151" s="308">
        <f>SUM(T152:T154)</f>
        <v>0</v>
      </c>
      <c r="AR151" s="302" t="s">
        <v>78</v>
      </c>
      <c r="AT151" s="309" t="s">
        <v>69</v>
      </c>
      <c r="AU151" s="309" t="s">
        <v>11</v>
      </c>
      <c r="AY151" s="302" t="s">
        <v>121</v>
      </c>
      <c r="BK151" s="310">
        <f>SUM(BK152:BK154)</f>
        <v>0</v>
      </c>
    </row>
    <row r="152" spans="2:65" s="225" customFormat="1" ht="16.5" customHeight="1" x14ac:dyDescent="0.3">
      <c r="B152" s="226"/>
      <c r="C152" s="313" t="s">
        <v>245</v>
      </c>
      <c r="D152" s="313" t="s">
        <v>123</v>
      </c>
      <c r="E152" s="314" t="s">
        <v>400</v>
      </c>
      <c r="F152" s="315" t="s">
        <v>401</v>
      </c>
      <c r="G152" s="316" t="s">
        <v>169</v>
      </c>
      <c r="H152" s="317">
        <v>21.876000000000001</v>
      </c>
      <c r="I152" s="87"/>
      <c r="J152" s="318">
        <f>ROUND(I152*H152,0)</f>
        <v>0</v>
      </c>
      <c r="K152" s="315" t="s">
        <v>127</v>
      </c>
      <c r="L152" s="226"/>
      <c r="M152" s="319" t="s">
        <v>5</v>
      </c>
      <c r="N152" s="320" t="s">
        <v>41</v>
      </c>
      <c r="O152" s="321">
        <v>0.11600000000000001</v>
      </c>
      <c r="P152" s="321">
        <f>O152*H152</f>
        <v>2.5376160000000003</v>
      </c>
      <c r="Q152" s="321">
        <v>2.2785E-5</v>
      </c>
      <c r="R152" s="321">
        <f>Q152*H152</f>
        <v>4.9844465999999998E-4</v>
      </c>
      <c r="S152" s="321">
        <v>0</v>
      </c>
      <c r="T152" s="322">
        <f>S152*H152</f>
        <v>0</v>
      </c>
      <c r="AR152" s="213" t="s">
        <v>186</v>
      </c>
      <c r="AT152" s="213" t="s">
        <v>123</v>
      </c>
      <c r="AU152" s="213" t="s">
        <v>78</v>
      </c>
      <c r="AY152" s="213" t="s">
        <v>121</v>
      </c>
      <c r="BE152" s="323">
        <f>IF(N152="základní",J152,0)</f>
        <v>0</v>
      </c>
      <c r="BF152" s="323">
        <f>IF(N152="snížená",J152,0)</f>
        <v>0</v>
      </c>
      <c r="BG152" s="323">
        <f>IF(N152="zákl. přenesená",J152,0)</f>
        <v>0</v>
      </c>
      <c r="BH152" s="323">
        <f>IF(N152="sníž. přenesená",J152,0)</f>
        <v>0</v>
      </c>
      <c r="BI152" s="323">
        <f>IF(N152="nulová",J152,0)</f>
        <v>0</v>
      </c>
      <c r="BJ152" s="213" t="s">
        <v>11</v>
      </c>
      <c r="BK152" s="323">
        <f>ROUND(I152*H152,0)</f>
        <v>0</v>
      </c>
      <c r="BL152" s="213" t="s">
        <v>186</v>
      </c>
      <c r="BM152" s="213" t="s">
        <v>402</v>
      </c>
    </row>
    <row r="153" spans="2:65" s="225" customFormat="1" ht="16.5" customHeight="1" x14ac:dyDescent="0.3">
      <c r="B153" s="226"/>
      <c r="C153" s="313" t="s">
        <v>403</v>
      </c>
      <c r="D153" s="313" t="s">
        <v>123</v>
      </c>
      <c r="E153" s="314" t="s">
        <v>404</v>
      </c>
      <c r="F153" s="315" t="s">
        <v>405</v>
      </c>
      <c r="G153" s="316" t="s">
        <v>169</v>
      </c>
      <c r="H153" s="317">
        <v>21.876000000000001</v>
      </c>
      <c r="I153" s="87"/>
      <c r="J153" s="318">
        <f>ROUND(I153*H153,0)</f>
        <v>0</v>
      </c>
      <c r="K153" s="315" t="s">
        <v>127</v>
      </c>
      <c r="L153" s="226"/>
      <c r="M153" s="319" t="s">
        <v>5</v>
      </c>
      <c r="N153" s="320" t="s">
        <v>41</v>
      </c>
      <c r="O153" s="321">
        <v>0.155</v>
      </c>
      <c r="P153" s="321">
        <f>O153*H153</f>
        <v>3.3907800000000003</v>
      </c>
      <c r="Q153" s="321">
        <v>1.4986000000000001E-4</v>
      </c>
      <c r="R153" s="321">
        <f>Q153*H153</f>
        <v>3.2783373600000004E-3</v>
      </c>
      <c r="S153" s="321">
        <v>0</v>
      </c>
      <c r="T153" s="322">
        <f>S153*H153</f>
        <v>0</v>
      </c>
      <c r="AR153" s="213" t="s">
        <v>186</v>
      </c>
      <c r="AT153" s="213" t="s">
        <v>123</v>
      </c>
      <c r="AU153" s="213" t="s">
        <v>78</v>
      </c>
      <c r="AY153" s="213" t="s">
        <v>121</v>
      </c>
      <c r="BE153" s="323">
        <f>IF(N153="základní",J153,0)</f>
        <v>0</v>
      </c>
      <c r="BF153" s="323">
        <f>IF(N153="snížená",J153,0)</f>
        <v>0</v>
      </c>
      <c r="BG153" s="323">
        <f>IF(N153="zákl. přenesená",J153,0)</f>
        <v>0</v>
      </c>
      <c r="BH153" s="323">
        <f>IF(N153="sníž. přenesená",J153,0)</f>
        <v>0</v>
      </c>
      <c r="BI153" s="323">
        <f>IF(N153="nulová",J153,0)</f>
        <v>0</v>
      </c>
      <c r="BJ153" s="213" t="s">
        <v>11</v>
      </c>
      <c r="BK153" s="323">
        <f>ROUND(I153*H153,0)</f>
        <v>0</v>
      </c>
      <c r="BL153" s="213" t="s">
        <v>186</v>
      </c>
      <c r="BM153" s="213" t="s">
        <v>406</v>
      </c>
    </row>
    <row r="154" spans="2:65" s="225" customFormat="1" ht="16.5" customHeight="1" x14ac:dyDescent="0.3">
      <c r="B154" s="226"/>
      <c r="C154" s="313" t="s">
        <v>407</v>
      </c>
      <c r="D154" s="313" t="s">
        <v>123</v>
      </c>
      <c r="E154" s="314" t="s">
        <v>408</v>
      </c>
      <c r="F154" s="315" t="s">
        <v>409</v>
      </c>
      <c r="G154" s="316" t="s">
        <v>169</v>
      </c>
      <c r="H154" s="317">
        <v>21.876000000000001</v>
      </c>
      <c r="I154" s="87"/>
      <c r="J154" s="318">
        <f>ROUND(I154*H154,0)</f>
        <v>0</v>
      </c>
      <c r="K154" s="315" t="s">
        <v>127</v>
      </c>
      <c r="L154" s="226"/>
      <c r="M154" s="319" t="s">
        <v>5</v>
      </c>
      <c r="N154" s="325" t="s">
        <v>41</v>
      </c>
      <c r="O154" s="326">
        <v>0.16600000000000001</v>
      </c>
      <c r="P154" s="326">
        <f>O154*H154</f>
        <v>3.6314160000000002</v>
      </c>
      <c r="Q154" s="326">
        <v>1.2305000000000001E-4</v>
      </c>
      <c r="R154" s="326">
        <f>Q154*H154</f>
        <v>2.6918418000000002E-3</v>
      </c>
      <c r="S154" s="326">
        <v>0</v>
      </c>
      <c r="T154" s="327">
        <f>S154*H154</f>
        <v>0</v>
      </c>
      <c r="AR154" s="213" t="s">
        <v>186</v>
      </c>
      <c r="AT154" s="213" t="s">
        <v>123</v>
      </c>
      <c r="AU154" s="213" t="s">
        <v>78</v>
      </c>
      <c r="AY154" s="213" t="s">
        <v>121</v>
      </c>
      <c r="BE154" s="323">
        <f>IF(N154="základní",J154,0)</f>
        <v>0</v>
      </c>
      <c r="BF154" s="323">
        <f>IF(N154="snížená",J154,0)</f>
        <v>0</v>
      </c>
      <c r="BG154" s="323">
        <f>IF(N154="zákl. přenesená",J154,0)</f>
        <v>0</v>
      </c>
      <c r="BH154" s="323">
        <f>IF(N154="sníž. přenesená",J154,0)</f>
        <v>0</v>
      </c>
      <c r="BI154" s="323">
        <f>IF(N154="nulová",J154,0)</f>
        <v>0</v>
      </c>
      <c r="BJ154" s="213" t="s">
        <v>11</v>
      </c>
      <c r="BK154" s="323">
        <f>ROUND(I154*H154,0)</f>
        <v>0</v>
      </c>
      <c r="BL154" s="213" t="s">
        <v>186</v>
      </c>
      <c r="BM154" s="213" t="s">
        <v>410</v>
      </c>
    </row>
    <row r="155" spans="2:65" s="225" customFormat="1" ht="6.95" customHeight="1" x14ac:dyDescent="0.3">
      <c r="B155" s="253"/>
      <c r="C155" s="254"/>
      <c r="D155" s="254"/>
      <c r="E155" s="254"/>
      <c r="F155" s="254"/>
      <c r="G155" s="254"/>
      <c r="H155" s="254"/>
      <c r="I155" s="254"/>
      <c r="J155" s="254"/>
      <c r="K155" s="254"/>
      <c r="L155" s="226"/>
    </row>
  </sheetData>
  <sheetProtection algorithmName="SHA-512" hashValue="w6vfI1OSJtrVAcEH2abcdcgbmu7Y0dxb8UqGqjuoZ6oUXLidFQQTI/BTXxX7MaBiuI0i9t6SmK6VAJPFGtzaGg==" saltValue="akAhYZ6DUXIrRI1njKZKrg==" spinCount="100000" sheet="1" objects="1" scenarios="1"/>
  <autoFilter ref="C86:K154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4"/>
  <sheetViews>
    <sheetView showGridLines="0" view="pageBreakPreview" zoomScaleNormal="100" zoomScaleSheetLayoutView="100" workbookViewId="0">
      <pane ySplit="1" topLeftCell="A83" activePane="bottomLeft" state="frozen"/>
      <selection pane="bottomLeft" activeCell="H87" sqref="H87"/>
    </sheetView>
  </sheetViews>
  <sheetFormatPr defaultRowHeight="13.5" x14ac:dyDescent="0.3"/>
  <cols>
    <col min="1" max="1" width="8.33203125" style="210" customWidth="1"/>
    <col min="2" max="2" width="1.6640625" style="210" customWidth="1"/>
    <col min="3" max="3" width="4.1640625" style="210" customWidth="1"/>
    <col min="4" max="4" width="4.33203125" style="210" customWidth="1"/>
    <col min="5" max="5" width="17.1640625" style="210" customWidth="1"/>
    <col min="6" max="6" width="75" style="210" customWidth="1"/>
    <col min="7" max="7" width="8.6640625" style="210" customWidth="1"/>
    <col min="8" max="8" width="11.1640625" style="210" customWidth="1"/>
    <col min="9" max="9" width="12.6640625" style="210" customWidth="1"/>
    <col min="10" max="10" width="23.5" style="210" customWidth="1"/>
    <col min="11" max="11" width="15.5" style="210" customWidth="1"/>
    <col min="12" max="12" width="9.33203125" style="210"/>
    <col min="13" max="18" width="0" style="210" hidden="1" customWidth="1"/>
    <col min="19" max="19" width="8.1640625" style="210" hidden="1" customWidth="1"/>
    <col min="20" max="20" width="29.6640625" style="210" hidden="1" customWidth="1"/>
    <col min="21" max="21" width="16.33203125" style="210" hidden="1" customWidth="1"/>
    <col min="22" max="22" width="12.33203125" style="210" hidden="1" customWidth="1"/>
    <col min="23" max="23" width="16.33203125" style="210" hidden="1" customWidth="1"/>
    <col min="24" max="24" width="12.33203125" style="210" hidden="1" customWidth="1"/>
    <col min="25" max="25" width="15" style="210" hidden="1" customWidth="1"/>
    <col min="26" max="26" width="11" style="210" hidden="1" customWidth="1"/>
    <col min="27" max="27" width="15" style="210" hidden="1" customWidth="1"/>
    <col min="28" max="28" width="16.33203125" style="210" hidden="1" customWidth="1"/>
    <col min="29" max="29" width="11" style="210" hidden="1" customWidth="1"/>
    <col min="30" max="30" width="15" style="210" hidden="1" customWidth="1"/>
    <col min="31" max="31" width="16.33203125" style="210" hidden="1" customWidth="1"/>
    <col min="32" max="42" width="0" style="210" hidden="1" customWidth="1"/>
    <col min="43" max="43" width="8.1640625" style="210" hidden="1" customWidth="1"/>
    <col min="44" max="57" width="9.33203125" style="210" hidden="1" customWidth="1"/>
    <col min="58" max="58" width="4.6640625" style="210" hidden="1" customWidth="1"/>
    <col min="59" max="59" width="6.33203125" style="210" hidden="1" customWidth="1"/>
    <col min="60" max="60" width="4.6640625" style="210" hidden="1" customWidth="1"/>
    <col min="61" max="61" width="5" style="210" hidden="1" customWidth="1"/>
    <col min="62" max="62" width="6" style="210" hidden="1" customWidth="1"/>
    <col min="63" max="63" width="8.5" style="210" hidden="1" customWidth="1"/>
    <col min="64" max="64" width="10.33203125" style="210" hidden="1" customWidth="1"/>
    <col min="65" max="65" width="7" style="210" hidden="1" customWidth="1"/>
    <col min="66" max="78" width="0" style="210" hidden="1" customWidth="1"/>
    <col min="79" max="16384" width="9.33203125" style="210"/>
  </cols>
  <sheetData>
    <row r="1" spans="1:70" ht="21.75" customHeight="1" x14ac:dyDescent="0.3">
      <c r="A1" s="85"/>
      <c r="B1" s="8"/>
      <c r="C1" s="8"/>
      <c r="D1" s="9" t="s">
        <v>1</v>
      </c>
      <c r="E1" s="8"/>
      <c r="F1" s="167" t="s">
        <v>85</v>
      </c>
      <c r="G1" s="201" t="s">
        <v>86</v>
      </c>
      <c r="H1" s="201"/>
      <c r="I1" s="8"/>
      <c r="J1" s="167" t="s">
        <v>87</v>
      </c>
      <c r="K1" s="9" t="s">
        <v>88</v>
      </c>
      <c r="L1" s="167" t="s">
        <v>89</v>
      </c>
      <c r="M1" s="167"/>
      <c r="N1" s="167"/>
      <c r="O1" s="167"/>
      <c r="P1" s="167"/>
      <c r="Q1" s="167"/>
      <c r="R1" s="167"/>
      <c r="S1" s="167"/>
      <c r="T1" s="167"/>
      <c r="U1" s="86"/>
      <c r="V1" s="86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</row>
    <row r="2" spans="1:70" ht="36.950000000000003" customHeight="1" x14ac:dyDescent="0.3">
      <c r="L2" s="211" t="s">
        <v>8</v>
      </c>
      <c r="M2" s="212"/>
      <c r="N2" s="212"/>
      <c r="O2" s="212"/>
      <c r="P2" s="212"/>
      <c r="Q2" s="212"/>
      <c r="R2" s="212"/>
      <c r="S2" s="212"/>
      <c r="T2" s="212"/>
      <c r="U2" s="212"/>
      <c r="V2" s="212"/>
      <c r="AT2" s="213" t="s">
        <v>84</v>
      </c>
    </row>
    <row r="3" spans="1:70" ht="6.95" customHeight="1" x14ac:dyDescent="0.3">
      <c r="B3" s="214"/>
      <c r="C3" s="215"/>
      <c r="D3" s="215"/>
      <c r="E3" s="215"/>
      <c r="F3" s="215"/>
      <c r="G3" s="215"/>
      <c r="H3" s="215"/>
      <c r="I3" s="215"/>
      <c r="J3" s="215"/>
      <c r="K3" s="216"/>
      <c r="AT3" s="213" t="s">
        <v>78</v>
      </c>
    </row>
    <row r="4" spans="1:70" ht="36.950000000000003" customHeight="1" x14ac:dyDescent="0.3">
      <c r="B4" s="217"/>
      <c r="C4" s="218"/>
      <c r="D4" s="219" t="s">
        <v>90</v>
      </c>
      <c r="E4" s="218"/>
      <c r="F4" s="218"/>
      <c r="G4" s="218"/>
      <c r="H4" s="218"/>
      <c r="I4" s="218"/>
      <c r="J4" s="218"/>
      <c r="K4" s="220"/>
      <c r="M4" s="221" t="s">
        <v>14</v>
      </c>
      <c r="AT4" s="213" t="s">
        <v>6</v>
      </c>
    </row>
    <row r="5" spans="1:70" ht="6.95" customHeight="1" x14ac:dyDescent="0.3">
      <c r="B5" s="217"/>
      <c r="C5" s="218"/>
      <c r="D5" s="218"/>
      <c r="E5" s="218"/>
      <c r="F5" s="218"/>
      <c r="G5" s="218"/>
      <c r="H5" s="218"/>
      <c r="I5" s="218"/>
      <c r="J5" s="218"/>
      <c r="K5" s="220"/>
    </row>
    <row r="6" spans="1:70" ht="15" x14ac:dyDescent="0.3">
      <c r="B6" s="217"/>
      <c r="C6" s="218"/>
      <c r="D6" s="222" t="s">
        <v>18</v>
      </c>
      <c r="E6" s="218"/>
      <c r="F6" s="218"/>
      <c r="G6" s="218"/>
      <c r="H6" s="218"/>
      <c r="I6" s="218"/>
      <c r="J6" s="218"/>
      <c r="K6" s="220"/>
    </row>
    <row r="7" spans="1:70" ht="16.5" customHeight="1" x14ac:dyDescent="0.3">
      <c r="B7" s="217"/>
      <c r="C7" s="218"/>
      <c r="D7" s="218"/>
      <c r="E7" s="223" t="str">
        <f>'Rekapitulace stavby'!K6</f>
        <v>Genofondová banka Správy KRNAP ve Vrchlabí</v>
      </c>
      <c r="F7" s="224"/>
      <c r="G7" s="224"/>
      <c r="H7" s="224"/>
      <c r="I7" s="218"/>
      <c r="J7" s="218"/>
      <c r="K7" s="220"/>
    </row>
    <row r="8" spans="1:70" s="225" customFormat="1" ht="15" x14ac:dyDescent="0.3">
      <c r="B8" s="226"/>
      <c r="C8" s="227"/>
      <c r="D8" s="222" t="s">
        <v>91</v>
      </c>
      <c r="E8" s="227"/>
      <c r="F8" s="227"/>
      <c r="G8" s="227"/>
      <c r="H8" s="227"/>
      <c r="I8" s="227"/>
      <c r="J8" s="227"/>
      <c r="K8" s="228"/>
    </row>
    <row r="9" spans="1:70" s="225" customFormat="1" ht="36.950000000000003" customHeight="1" x14ac:dyDescent="0.3">
      <c r="B9" s="226"/>
      <c r="C9" s="227"/>
      <c r="D9" s="227"/>
      <c r="E9" s="229" t="s">
        <v>411</v>
      </c>
      <c r="F9" s="230"/>
      <c r="G9" s="230"/>
      <c r="H9" s="230"/>
      <c r="I9" s="227"/>
      <c r="J9" s="227"/>
      <c r="K9" s="228"/>
    </row>
    <row r="10" spans="1:70" s="225" customFormat="1" x14ac:dyDescent="0.3">
      <c r="B10" s="226"/>
      <c r="C10" s="227"/>
      <c r="D10" s="227"/>
      <c r="E10" s="227"/>
      <c r="F10" s="227"/>
      <c r="G10" s="227"/>
      <c r="H10" s="227"/>
      <c r="I10" s="227"/>
      <c r="J10" s="227"/>
      <c r="K10" s="228"/>
    </row>
    <row r="11" spans="1:70" s="225" customFormat="1" ht="14.45" customHeight="1" x14ac:dyDescent="0.3">
      <c r="B11" s="226"/>
      <c r="C11" s="227"/>
      <c r="D11" s="222" t="s">
        <v>20</v>
      </c>
      <c r="E11" s="227"/>
      <c r="F11" s="231" t="s">
        <v>5</v>
      </c>
      <c r="G11" s="227"/>
      <c r="H11" s="227"/>
      <c r="I11" s="222" t="s">
        <v>21</v>
      </c>
      <c r="J11" s="231" t="s">
        <v>5</v>
      </c>
      <c r="K11" s="228"/>
    </row>
    <row r="12" spans="1:70" s="225" customFormat="1" ht="14.45" customHeight="1" x14ac:dyDescent="0.3">
      <c r="B12" s="226"/>
      <c r="C12" s="227"/>
      <c r="D12" s="222" t="s">
        <v>22</v>
      </c>
      <c r="E12" s="227"/>
      <c r="F12" s="231" t="s">
        <v>23</v>
      </c>
      <c r="G12" s="227"/>
      <c r="H12" s="227"/>
      <c r="I12" s="222" t="s">
        <v>24</v>
      </c>
      <c r="J12" s="232" t="str">
        <f>'Rekapitulace stavby'!AN8</f>
        <v>27.8.2017</v>
      </c>
      <c r="K12" s="228"/>
    </row>
    <row r="13" spans="1:70" s="225" customFormat="1" ht="10.9" customHeight="1" x14ac:dyDescent="0.3">
      <c r="B13" s="226"/>
      <c r="C13" s="227"/>
      <c r="D13" s="227"/>
      <c r="E13" s="227"/>
      <c r="F13" s="227"/>
      <c r="G13" s="227"/>
      <c r="H13" s="227"/>
      <c r="I13" s="227"/>
      <c r="J13" s="227"/>
      <c r="K13" s="228"/>
    </row>
    <row r="14" spans="1:70" s="225" customFormat="1" ht="14.45" customHeight="1" x14ac:dyDescent="0.3">
      <c r="B14" s="226"/>
      <c r="C14" s="227"/>
      <c r="D14" s="222" t="s">
        <v>26</v>
      </c>
      <c r="E14" s="227"/>
      <c r="F14" s="227"/>
      <c r="G14" s="227"/>
      <c r="H14" s="227"/>
      <c r="I14" s="222" t="s">
        <v>27</v>
      </c>
      <c r="J14" s="231" t="s">
        <v>5</v>
      </c>
      <c r="K14" s="228"/>
    </row>
    <row r="15" spans="1:70" s="225" customFormat="1" ht="18" customHeight="1" x14ac:dyDescent="0.3">
      <c r="B15" s="226"/>
      <c r="C15" s="227"/>
      <c r="D15" s="227"/>
      <c r="E15" s="231" t="s">
        <v>28</v>
      </c>
      <c r="F15" s="227"/>
      <c r="G15" s="227"/>
      <c r="H15" s="227"/>
      <c r="I15" s="222" t="s">
        <v>29</v>
      </c>
      <c r="J15" s="231" t="s">
        <v>5</v>
      </c>
      <c r="K15" s="228"/>
    </row>
    <row r="16" spans="1:70" s="225" customFormat="1" ht="6.95" customHeight="1" x14ac:dyDescent="0.3">
      <c r="B16" s="226"/>
      <c r="C16" s="227"/>
      <c r="D16" s="227"/>
      <c r="E16" s="227"/>
      <c r="F16" s="227"/>
      <c r="G16" s="227"/>
      <c r="H16" s="227"/>
      <c r="I16" s="227"/>
      <c r="J16" s="227"/>
      <c r="K16" s="228"/>
    </row>
    <row r="17" spans="2:11" s="225" customFormat="1" ht="14.45" customHeight="1" x14ac:dyDescent="0.3">
      <c r="B17" s="226"/>
      <c r="C17" s="227"/>
      <c r="D17" s="222" t="s">
        <v>30</v>
      </c>
      <c r="E17" s="227"/>
      <c r="F17" s="227"/>
      <c r="G17" s="227"/>
      <c r="H17" s="227"/>
      <c r="I17" s="222" t="s">
        <v>27</v>
      </c>
      <c r="J17" s="231" t="str">
        <f>IF('Rekapitulace stavby'!AN13="Vyplň údaj","",IF('Rekapitulace stavby'!AN13="","",'Rekapitulace stavby'!AN13))</f>
        <v/>
      </c>
      <c r="K17" s="228"/>
    </row>
    <row r="18" spans="2:11" s="225" customFormat="1" ht="18" customHeight="1" x14ac:dyDescent="0.3">
      <c r="B18" s="226"/>
      <c r="C18" s="227"/>
      <c r="D18" s="227"/>
      <c r="E18" s="231" t="str">
        <f>IF('Rekapitulace stavby'!E14="Vyplň údaj","",IF('Rekapitulace stavby'!E14="","",'Rekapitulace stavby'!E14))</f>
        <v xml:space="preserve"> </v>
      </c>
      <c r="F18" s="227"/>
      <c r="G18" s="227"/>
      <c r="H18" s="227"/>
      <c r="I18" s="222" t="s">
        <v>29</v>
      </c>
      <c r="J18" s="231" t="str">
        <f>IF('Rekapitulace stavby'!AN14="Vyplň údaj","",IF('Rekapitulace stavby'!AN14="","",'Rekapitulace stavby'!AN14))</f>
        <v/>
      </c>
      <c r="K18" s="228"/>
    </row>
    <row r="19" spans="2:11" s="225" customFormat="1" ht="6.95" customHeight="1" x14ac:dyDescent="0.3">
      <c r="B19" s="226"/>
      <c r="C19" s="227"/>
      <c r="D19" s="227"/>
      <c r="E19" s="227"/>
      <c r="F19" s="227"/>
      <c r="G19" s="227"/>
      <c r="H19" s="227"/>
      <c r="I19" s="227"/>
      <c r="J19" s="227"/>
      <c r="K19" s="228"/>
    </row>
    <row r="20" spans="2:11" s="225" customFormat="1" ht="14.45" customHeight="1" x14ac:dyDescent="0.3">
      <c r="B20" s="226"/>
      <c r="C20" s="227"/>
      <c r="D20" s="222" t="s">
        <v>32</v>
      </c>
      <c r="E20" s="227"/>
      <c r="F20" s="227"/>
      <c r="G20" s="227"/>
      <c r="H20" s="227"/>
      <c r="I20" s="222" t="s">
        <v>27</v>
      </c>
      <c r="J20" s="231" t="s">
        <v>5</v>
      </c>
      <c r="K20" s="228"/>
    </row>
    <row r="21" spans="2:11" s="225" customFormat="1" ht="18" customHeight="1" x14ac:dyDescent="0.3">
      <c r="B21" s="226"/>
      <c r="C21" s="227"/>
      <c r="D21" s="227"/>
      <c r="E21" s="231" t="s">
        <v>33</v>
      </c>
      <c r="F21" s="227"/>
      <c r="G21" s="227"/>
      <c r="H21" s="227"/>
      <c r="I21" s="222" t="s">
        <v>29</v>
      </c>
      <c r="J21" s="231" t="s">
        <v>5</v>
      </c>
      <c r="K21" s="228"/>
    </row>
    <row r="22" spans="2:11" s="225" customFormat="1" ht="6.95" customHeight="1" x14ac:dyDescent="0.3">
      <c r="B22" s="226"/>
      <c r="C22" s="227"/>
      <c r="D22" s="227"/>
      <c r="E22" s="227"/>
      <c r="F22" s="227"/>
      <c r="G22" s="227"/>
      <c r="H22" s="227"/>
      <c r="I22" s="227"/>
      <c r="J22" s="227"/>
      <c r="K22" s="228"/>
    </row>
    <row r="23" spans="2:11" s="225" customFormat="1" ht="14.45" customHeight="1" x14ac:dyDescent="0.3">
      <c r="B23" s="226"/>
      <c r="C23" s="227"/>
      <c r="D23" s="222" t="s">
        <v>35</v>
      </c>
      <c r="E23" s="227"/>
      <c r="F23" s="227"/>
      <c r="G23" s="227"/>
      <c r="H23" s="227"/>
      <c r="I23" s="227"/>
      <c r="J23" s="227"/>
      <c r="K23" s="228"/>
    </row>
    <row r="24" spans="2:11" s="237" customFormat="1" ht="16.5" customHeight="1" x14ac:dyDescent="0.3">
      <c r="B24" s="233"/>
      <c r="C24" s="234"/>
      <c r="D24" s="234"/>
      <c r="E24" s="235" t="s">
        <v>5</v>
      </c>
      <c r="F24" s="235"/>
      <c r="G24" s="235"/>
      <c r="H24" s="235"/>
      <c r="I24" s="234"/>
      <c r="J24" s="234"/>
      <c r="K24" s="236"/>
    </row>
    <row r="25" spans="2:11" s="225" customFormat="1" ht="6.95" customHeight="1" x14ac:dyDescent="0.3">
      <c r="B25" s="226"/>
      <c r="C25" s="227"/>
      <c r="D25" s="227"/>
      <c r="E25" s="227"/>
      <c r="F25" s="227"/>
      <c r="G25" s="227"/>
      <c r="H25" s="227"/>
      <c r="I25" s="227"/>
      <c r="J25" s="227"/>
      <c r="K25" s="228"/>
    </row>
    <row r="26" spans="2:11" s="225" customFormat="1" ht="6.95" customHeight="1" x14ac:dyDescent="0.3">
      <c r="B26" s="226"/>
      <c r="C26" s="227"/>
      <c r="D26" s="238"/>
      <c r="E26" s="238"/>
      <c r="F26" s="238"/>
      <c r="G26" s="238"/>
      <c r="H26" s="238"/>
      <c r="I26" s="238"/>
      <c r="J26" s="238"/>
      <c r="K26" s="239"/>
    </row>
    <row r="27" spans="2:11" s="225" customFormat="1" ht="25.35" customHeight="1" x14ac:dyDescent="0.3">
      <c r="B27" s="226"/>
      <c r="C27" s="227"/>
      <c r="D27" s="240" t="s">
        <v>36</v>
      </c>
      <c r="E27" s="227"/>
      <c r="F27" s="227"/>
      <c r="G27" s="227"/>
      <c r="H27" s="227"/>
      <c r="I27" s="227"/>
      <c r="J27" s="241">
        <f>ROUND(J82,0)</f>
        <v>0</v>
      </c>
      <c r="K27" s="228"/>
    </row>
    <row r="28" spans="2:11" s="225" customFormat="1" ht="6.95" customHeight="1" x14ac:dyDescent="0.3">
      <c r="B28" s="226"/>
      <c r="C28" s="227"/>
      <c r="D28" s="238"/>
      <c r="E28" s="238"/>
      <c r="F28" s="238"/>
      <c r="G28" s="238"/>
      <c r="H28" s="238"/>
      <c r="I28" s="238"/>
      <c r="J28" s="238"/>
      <c r="K28" s="239"/>
    </row>
    <row r="29" spans="2:11" s="225" customFormat="1" ht="14.45" customHeight="1" x14ac:dyDescent="0.3">
      <c r="B29" s="226"/>
      <c r="C29" s="227"/>
      <c r="D29" s="227"/>
      <c r="E29" s="227"/>
      <c r="F29" s="242" t="s">
        <v>38</v>
      </c>
      <c r="G29" s="227"/>
      <c r="H29" s="227"/>
      <c r="I29" s="242" t="s">
        <v>37</v>
      </c>
      <c r="J29" s="242" t="s">
        <v>39</v>
      </c>
      <c r="K29" s="228"/>
    </row>
    <row r="30" spans="2:11" s="225" customFormat="1" ht="14.45" customHeight="1" x14ac:dyDescent="0.3">
      <c r="B30" s="226"/>
      <c r="C30" s="227"/>
      <c r="D30" s="243" t="s">
        <v>40</v>
      </c>
      <c r="E30" s="243" t="s">
        <v>41</v>
      </c>
      <c r="F30" s="244">
        <f>ROUND(SUM(BE82:BE93), 0)</f>
        <v>0</v>
      </c>
      <c r="G30" s="227"/>
      <c r="H30" s="227"/>
      <c r="I30" s="245">
        <v>0.21</v>
      </c>
      <c r="J30" s="244">
        <f>ROUND(ROUND((SUM(BE82:BE93)), 0)*I30, 0)</f>
        <v>0</v>
      </c>
      <c r="K30" s="228"/>
    </row>
    <row r="31" spans="2:11" s="225" customFormat="1" ht="14.45" customHeight="1" x14ac:dyDescent="0.3">
      <c r="B31" s="226"/>
      <c r="C31" s="227"/>
      <c r="D31" s="227"/>
      <c r="E31" s="243" t="s">
        <v>42</v>
      </c>
      <c r="F31" s="244">
        <f>ROUND(SUM(BF82:BF93), 0)</f>
        <v>0</v>
      </c>
      <c r="G31" s="227"/>
      <c r="H31" s="227"/>
      <c r="I31" s="245">
        <v>0.15</v>
      </c>
      <c r="J31" s="244">
        <f>ROUND(ROUND((SUM(BF82:BF93)), 0)*I31, 0)</f>
        <v>0</v>
      </c>
      <c r="K31" s="228"/>
    </row>
    <row r="32" spans="2:11" s="225" customFormat="1" ht="14.45" hidden="1" customHeight="1" x14ac:dyDescent="0.3">
      <c r="B32" s="226"/>
      <c r="C32" s="227"/>
      <c r="D32" s="227"/>
      <c r="E32" s="243" t="s">
        <v>43</v>
      </c>
      <c r="F32" s="244">
        <f>ROUND(SUM(BG82:BG93), 0)</f>
        <v>0</v>
      </c>
      <c r="G32" s="227"/>
      <c r="H32" s="227"/>
      <c r="I32" s="245">
        <v>0.21</v>
      </c>
      <c r="J32" s="244">
        <v>0</v>
      </c>
      <c r="K32" s="228"/>
    </row>
    <row r="33" spans="2:11" s="225" customFormat="1" ht="14.45" hidden="1" customHeight="1" x14ac:dyDescent="0.3">
      <c r="B33" s="226"/>
      <c r="C33" s="227"/>
      <c r="D33" s="227"/>
      <c r="E33" s="243" t="s">
        <v>44</v>
      </c>
      <c r="F33" s="244">
        <f>ROUND(SUM(BH82:BH93), 0)</f>
        <v>0</v>
      </c>
      <c r="G33" s="227"/>
      <c r="H33" s="227"/>
      <c r="I33" s="245">
        <v>0.15</v>
      </c>
      <c r="J33" s="244">
        <v>0</v>
      </c>
      <c r="K33" s="228"/>
    </row>
    <row r="34" spans="2:11" s="225" customFormat="1" ht="14.45" hidden="1" customHeight="1" x14ac:dyDescent="0.3">
      <c r="B34" s="226"/>
      <c r="C34" s="227"/>
      <c r="D34" s="227"/>
      <c r="E34" s="243" t="s">
        <v>45</v>
      </c>
      <c r="F34" s="244">
        <f>ROUND(SUM(BI82:BI93), 0)</f>
        <v>0</v>
      </c>
      <c r="G34" s="227"/>
      <c r="H34" s="227"/>
      <c r="I34" s="245">
        <v>0</v>
      </c>
      <c r="J34" s="244">
        <v>0</v>
      </c>
      <c r="K34" s="228"/>
    </row>
    <row r="35" spans="2:11" s="225" customFormat="1" ht="6.95" customHeight="1" x14ac:dyDescent="0.3">
      <c r="B35" s="226"/>
      <c r="C35" s="227"/>
      <c r="D35" s="227"/>
      <c r="E35" s="227"/>
      <c r="F35" s="227"/>
      <c r="G35" s="227"/>
      <c r="H35" s="227"/>
      <c r="I35" s="227"/>
      <c r="J35" s="227"/>
      <c r="K35" s="228"/>
    </row>
    <row r="36" spans="2:11" s="225" customFormat="1" ht="25.35" customHeight="1" x14ac:dyDescent="0.3">
      <c r="B36" s="226"/>
      <c r="C36" s="246"/>
      <c r="D36" s="247" t="s">
        <v>46</v>
      </c>
      <c r="E36" s="248"/>
      <c r="F36" s="248"/>
      <c r="G36" s="249" t="s">
        <v>47</v>
      </c>
      <c r="H36" s="250" t="s">
        <v>48</v>
      </c>
      <c r="I36" s="248"/>
      <c r="J36" s="251">
        <f>SUM(J27:J34)</f>
        <v>0</v>
      </c>
      <c r="K36" s="252"/>
    </row>
    <row r="37" spans="2:11" s="225" customFormat="1" ht="14.45" customHeight="1" x14ac:dyDescent="0.3">
      <c r="B37" s="253"/>
      <c r="C37" s="254"/>
      <c r="D37" s="254"/>
      <c r="E37" s="254"/>
      <c r="F37" s="254"/>
      <c r="G37" s="254"/>
      <c r="H37" s="254"/>
      <c r="I37" s="254"/>
      <c r="J37" s="254"/>
      <c r="K37" s="255"/>
    </row>
    <row r="41" spans="2:11" s="225" customFormat="1" ht="6.95" customHeight="1" x14ac:dyDescent="0.3">
      <c r="B41" s="256"/>
      <c r="C41" s="257"/>
      <c r="D41" s="257"/>
      <c r="E41" s="257"/>
      <c r="F41" s="257"/>
      <c r="G41" s="257"/>
      <c r="H41" s="257"/>
      <c r="I41" s="257"/>
      <c r="J41" s="257"/>
      <c r="K41" s="258"/>
    </row>
    <row r="42" spans="2:11" s="225" customFormat="1" ht="36.950000000000003" customHeight="1" x14ac:dyDescent="0.3">
      <c r="B42" s="226"/>
      <c r="C42" s="219" t="s">
        <v>93</v>
      </c>
      <c r="D42" s="227"/>
      <c r="E42" s="227"/>
      <c r="F42" s="227"/>
      <c r="G42" s="227"/>
      <c r="H42" s="227"/>
      <c r="I42" s="227"/>
      <c r="J42" s="227"/>
      <c r="K42" s="228"/>
    </row>
    <row r="43" spans="2:11" s="225" customFormat="1" ht="6.95" customHeight="1" x14ac:dyDescent="0.3">
      <c r="B43" s="226"/>
      <c r="C43" s="227"/>
      <c r="D43" s="227"/>
      <c r="E43" s="227"/>
      <c r="F43" s="227"/>
      <c r="G43" s="227"/>
      <c r="H43" s="227"/>
      <c r="I43" s="227"/>
      <c r="J43" s="227"/>
      <c r="K43" s="228"/>
    </row>
    <row r="44" spans="2:11" s="225" customFormat="1" ht="14.45" customHeight="1" x14ac:dyDescent="0.3">
      <c r="B44" s="226"/>
      <c r="C44" s="222" t="s">
        <v>18</v>
      </c>
      <c r="D44" s="227"/>
      <c r="E44" s="227"/>
      <c r="F44" s="227"/>
      <c r="G44" s="227"/>
      <c r="H44" s="227"/>
      <c r="I44" s="227"/>
      <c r="J44" s="227"/>
      <c r="K44" s="228"/>
    </row>
    <row r="45" spans="2:11" s="225" customFormat="1" ht="16.5" customHeight="1" x14ac:dyDescent="0.3">
      <c r="B45" s="226"/>
      <c r="C45" s="227"/>
      <c r="D45" s="227"/>
      <c r="E45" s="223" t="str">
        <f>E7</f>
        <v>Genofondová banka Správy KRNAP ve Vrchlabí</v>
      </c>
      <c r="F45" s="224"/>
      <c r="G45" s="224"/>
      <c r="H45" s="224"/>
      <c r="I45" s="227"/>
      <c r="J45" s="227"/>
      <c r="K45" s="228"/>
    </row>
    <row r="46" spans="2:11" s="225" customFormat="1" ht="14.45" customHeight="1" x14ac:dyDescent="0.3">
      <c r="B46" s="226"/>
      <c r="C46" s="222" t="s">
        <v>91</v>
      </c>
      <c r="D46" s="227"/>
      <c r="E46" s="227"/>
      <c r="F46" s="227"/>
      <c r="G46" s="227"/>
      <c r="H46" s="227"/>
      <c r="I46" s="227"/>
      <c r="J46" s="227"/>
      <c r="K46" s="228"/>
    </row>
    <row r="47" spans="2:11" s="225" customFormat="1" ht="17.25" customHeight="1" x14ac:dyDescent="0.3">
      <c r="B47" s="226"/>
      <c r="C47" s="227"/>
      <c r="D47" s="227"/>
      <c r="E47" s="229" t="str">
        <f>E9</f>
        <v>4 - Vedlejší náklady</v>
      </c>
      <c r="F47" s="230"/>
      <c r="G47" s="230"/>
      <c r="H47" s="230"/>
      <c r="I47" s="227"/>
      <c r="J47" s="227"/>
      <c r="K47" s="228"/>
    </row>
    <row r="48" spans="2:11" s="225" customFormat="1" ht="6.95" customHeight="1" x14ac:dyDescent="0.3">
      <c r="B48" s="226"/>
      <c r="C48" s="227"/>
      <c r="D48" s="227"/>
      <c r="E48" s="227"/>
      <c r="F48" s="227"/>
      <c r="G48" s="227"/>
      <c r="H48" s="227"/>
      <c r="I48" s="227"/>
      <c r="J48" s="227"/>
      <c r="K48" s="228"/>
    </row>
    <row r="49" spans="2:47" s="225" customFormat="1" ht="18" customHeight="1" x14ac:dyDescent="0.3">
      <c r="B49" s="226"/>
      <c r="C49" s="222" t="s">
        <v>22</v>
      </c>
      <c r="D49" s="227"/>
      <c r="E49" s="227"/>
      <c r="F49" s="231" t="str">
        <f>F12</f>
        <v>Vrchlabí</v>
      </c>
      <c r="G49" s="227"/>
      <c r="H49" s="227"/>
      <c r="I49" s="222" t="s">
        <v>24</v>
      </c>
      <c r="J49" s="232" t="str">
        <f>IF(J12="","",J12)</f>
        <v>27.8.2017</v>
      </c>
      <c r="K49" s="228"/>
    </row>
    <row r="50" spans="2:47" s="225" customFormat="1" ht="6.95" customHeight="1" x14ac:dyDescent="0.3">
      <c r="B50" s="226"/>
      <c r="C50" s="227"/>
      <c r="D50" s="227"/>
      <c r="E50" s="227"/>
      <c r="F50" s="227"/>
      <c r="G50" s="227"/>
      <c r="H50" s="227"/>
      <c r="I50" s="227"/>
      <c r="J50" s="227"/>
      <c r="K50" s="228"/>
    </row>
    <row r="51" spans="2:47" s="225" customFormat="1" ht="15" x14ac:dyDescent="0.3">
      <c r="B51" s="226"/>
      <c r="C51" s="222" t="s">
        <v>26</v>
      </c>
      <c r="D51" s="227"/>
      <c r="E51" s="227"/>
      <c r="F51" s="231" t="str">
        <f>E15</f>
        <v>Správa KRNAP ve Vrchlabí</v>
      </c>
      <c r="G51" s="227"/>
      <c r="H51" s="227"/>
      <c r="I51" s="222" t="s">
        <v>32</v>
      </c>
      <c r="J51" s="235" t="str">
        <f>E21</f>
        <v>Jansaprojekt s.r.o., Dvůr Králové n.L.</v>
      </c>
      <c r="K51" s="228"/>
    </row>
    <row r="52" spans="2:47" s="225" customFormat="1" ht="14.45" customHeight="1" x14ac:dyDescent="0.3">
      <c r="B52" s="226"/>
      <c r="C52" s="222" t="s">
        <v>30</v>
      </c>
      <c r="D52" s="227"/>
      <c r="E52" s="227"/>
      <c r="F52" s="231" t="str">
        <f>IF(E18="","",E18)</f>
        <v xml:space="preserve"> </v>
      </c>
      <c r="G52" s="227"/>
      <c r="H52" s="227"/>
      <c r="I52" s="227"/>
      <c r="J52" s="259"/>
      <c r="K52" s="228"/>
    </row>
    <row r="53" spans="2:47" s="225" customFormat="1" ht="10.35" customHeight="1" x14ac:dyDescent="0.3">
      <c r="B53" s="226"/>
      <c r="C53" s="227"/>
      <c r="D53" s="227"/>
      <c r="E53" s="227"/>
      <c r="F53" s="227"/>
      <c r="G53" s="227"/>
      <c r="H53" s="227"/>
      <c r="I53" s="227"/>
      <c r="J53" s="227"/>
      <c r="K53" s="228"/>
    </row>
    <row r="54" spans="2:47" s="225" customFormat="1" ht="29.25" customHeight="1" x14ac:dyDescent="0.3">
      <c r="B54" s="226"/>
      <c r="C54" s="260" t="s">
        <v>94</v>
      </c>
      <c r="D54" s="246"/>
      <c r="E54" s="246"/>
      <c r="F54" s="246"/>
      <c r="G54" s="246"/>
      <c r="H54" s="246"/>
      <c r="I54" s="246"/>
      <c r="J54" s="261" t="s">
        <v>95</v>
      </c>
      <c r="K54" s="262"/>
    </row>
    <row r="55" spans="2:47" s="225" customFormat="1" ht="10.35" customHeight="1" x14ac:dyDescent="0.3">
      <c r="B55" s="226"/>
      <c r="C55" s="227"/>
      <c r="D55" s="227"/>
      <c r="E55" s="227"/>
      <c r="F55" s="227"/>
      <c r="G55" s="227"/>
      <c r="H55" s="227"/>
      <c r="I55" s="227"/>
      <c r="J55" s="227"/>
      <c r="K55" s="228"/>
    </row>
    <row r="56" spans="2:47" s="225" customFormat="1" ht="29.25" customHeight="1" x14ac:dyDescent="0.3">
      <c r="B56" s="226"/>
      <c r="C56" s="263" t="s">
        <v>96</v>
      </c>
      <c r="D56" s="227"/>
      <c r="E56" s="227"/>
      <c r="F56" s="227"/>
      <c r="G56" s="227"/>
      <c r="H56" s="227"/>
      <c r="I56" s="227"/>
      <c r="J56" s="241">
        <f>J82</f>
        <v>0</v>
      </c>
      <c r="K56" s="228"/>
      <c r="AU56" s="213" t="s">
        <v>97</v>
      </c>
    </row>
    <row r="57" spans="2:47" s="270" customFormat="1" ht="24.95" customHeight="1" x14ac:dyDescent="0.3">
      <c r="B57" s="264"/>
      <c r="C57" s="265"/>
      <c r="D57" s="266" t="s">
        <v>412</v>
      </c>
      <c r="E57" s="267"/>
      <c r="F57" s="267"/>
      <c r="G57" s="267"/>
      <c r="H57" s="267"/>
      <c r="I57" s="267"/>
      <c r="J57" s="268">
        <f>J83</f>
        <v>0</v>
      </c>
      <c r="K57" s="269"/>
    </row>
    <row r="58" spans="2:47" s="277" customFormat="1" ht="19.899999999999999" customHeight="1" x14ac:dyDescent="0.3">
      <c r="B58" s="271"/>
      <c r="C58" s="272"/>
      <c r="D58" s="273" t="s">
        <v>413</v>
      </c>
      <c r="E58" s="274"/>
      <c r="F58" s="274"/>
      <c r="G58" s="274"/>
      <c r="H58" s="274"/>
      <c r="I58" s="274"/>
      <c r="J58" s="275">
        <f>J84</f>
        <v>0</v>
      </c>
      <c r="K58" s="276"/>
    </row>
    <row r="59" spans="2:47" s="277" customFormat="1" ht="19.899999999999999" customHeight="1" x14ac:dyDescent="0.3">
      <c r="B59" s="271"/>
      <c r="C59" s="272"/>
      <c r="D59" s="273" t="s">
        <v>414</v>
      </c>
      <c r="E59" s="274"/>
      <c r="F59" s="274"/>
      <c r="G59" s="274"/>
      <c r="H59" s="274"/>
      <c r="I59" s="274"/>
      <c r="J59" s="275">
        <f>J86</f>
        <v>0</v>
      </c>
      <c r="K59" s="276"/>
    </row>
    <row r="60" spans="2:47" s="277" customFormat="1" ht="19.899999999999999" customHeight="1" x14ac:dyDescent="0.3">
      <c r="B60" s="271"/>
      <c r="C60" s="272"/>
      <c r="D60" s="273" t="s">
        <v>415</v>
      </c>
      <c r="E60" s="274"/>
      <c r="F60" s="274"/>
      <c r="G60" s="274"/>
      <c r="H60" s="274"/>
      <c r="I60" s="274"/>
      <c r="J60" s="275">
        <f>J88</f>
        <v>0</v>
      </c>
      <c r="K60" s="276"/>
    </row>
    <row r="61" spans="2:47" s="277" customFormat="1" ht="19.899999999999999" customHeight="1" x14ac:dyDescent="0.3">
      <c r="B61" s="271"/>
      <c r="C61" s="272"/>
      <c r="D61" s="273" t="s">
        <v>416</v>
      </c>
      <c r="E61" s="274"/>
      <c r="F61" s="274"/>
      <c r="G61" s="274"/>
      <c r="H61" s="274"/>
      <c r="I61" s="274"/>
      <c r="J61" s="275">
        <f>J90</f>
        <v>0</v>
      </c>
      <c r="K61" s="276"/>
    </row>
    <row r="62" spans="2:47" s="277" customFormat="1" ht="19.899999999999999" customHeight="1" x14ac:dyDescent="0.3">
      <c r="B62" s="271"/>
      <c r="C62" s="272"/>
      <c r="D62" s="273" t="s">
        <v>417</v>
      </c>
      <c r="E62" s="274"/>
      <c r="F62" s="274"/>
      <c r="G62" s="274"/>
      <c r="H62" s="274"/>
      <c r="I62" s="274"/>
      <c r="J62" s="275">
        <f>J92</f>
        <v>0</v>
      </c>
      <c r="K62" s="276"/>
    </row>
    <row r="63" spans="2:47" s="225" customFormat="1" ht="21.75" customHeight="1" x14ac:dyDescent="0.3">
      <c r="B63" s="226"/>
      <c r="C63" s="227"/>
      <c r="D63" s="227"/>
      <c r="E63" s="227"/>
      <c r="F63" s="227"/>
      <c r="G63" s="227"/>
      <c r="H63" s="227"/>
      <c r="I63" s="227"/>
      <c r="J63" s="227"/>
      <c r="K63" s="228"/>
    </row>
    <row r="64" spans="2:47" s="225" customFormat="1" ht="6.95" customHeight="1" x14ac:dyDescent="0.3">
      <c r="B64" s="253"/>
      <c r="C64" s="254"/>
      <c r="D64" s="254"/>
      <c r="E64" s="254"/>
      <c r="F64" s="254"/>
      <c r="G64" s="254"/>
      <c r="H64" s="254"/>
      <c r="I64" s="254"/>
      <c r="J64" s="254"/>
      <c r="K64" s="255"/>
    </row>
    <row r="68" spans="2:12" s="225" customFormat="1" ht="6.95" customHeight="1" x14ac:dyDescent="0.3">
      <c r="B68" s="256"/>
      <c r="C68" s="257"/>
      <c r="D68" s="257"/>
      <c r="E68" s="257"/>
      <c r="F68" s="257"/>
      <c r="G68" s="257"/>
      <c r="H68" s="257"/>
      <c r="I68" s="257"/>
      <c r="J68" s="257"/>
      <c r="K68" s="257"/>
      <c r="L68" s="226"/>
    </row>
    <row r="69" spans="2:12" s="225" customFormat="1" ht="36.950000000000003" customHeight="1" x14ac:dyDescent="0.3">
      <c r="B69" s="226"/>
      <c r="C69" s="278" t="s">
        <v>105</v>
      </c>
      <c r="L69" s="226"/>
    </row>
    <row r="70" spans="2:12" s="225" customFormat="1" ht="6.95" customHeight="1" x14ac:dyDescent="0.3">
      <c r="B70" s="226"/>
      <c r="L70" s="226"/>
    </row>
    <row r="71" spans="2:12" s="225" customFormat="1" ht="14.45" customHeight="1" x14ac:dyDescent="0.3">
      <c r="B71" s="226"/>
      <c r="C71" s="279" t="s">
        <v>18</v>
      </c>
      <c r="L71" s="226"/>
    </row>
    <row r="72" spans="2:12" s="225" customFormat="1" ht="16.5" customHeight="1" x14ac:dyDescent="0.3">
      <c r="B72" s="226"/>
      <c r="E72" s="280" t="str">
        <f>E7</f>
        <v>Genofondová banka Správy KRNAP ve Vrchlabí</v>
      </c>
      <c r="F72" s="281"/>
      <c r="G72" s="281"/>
      <c r="H72" s="281"/>
      <c r="L72" s="226"/>
    </row>
    <row r="73" spans="2:12" s="225" customFormat="1" ht="14.45" customHeight="1" x14ac:dyDescent="0.3">
      <c r="B73" s="226"/>
      <c r="C73" s="279" t="s">
        <v>91</v>
      </c>
      <c r="L73" s="226"/>
    </row>
    <row r="74" spans="2:12" s="225" customFormat="1" ht="17.25" customHeight="1" x14ac:dyDescent="0.3">
      <c r="B74" s="226"/>
      <c r="E74" s="282" t="str">
        <f>E9</f>
        <v>4 - Vedlejší náklady</v>
      </c>
      <c r="F74" s="283"/>
      <c r="G74" s="283"/>
      <c r="H74" s="283"/>
      <c r="L74" s="226"/>
    </row>
    <row r="75" spans="2:12" s="225" customFormat="1" ht="6.95" customHeight="1" x14ac:dyDescent="0.3">
      <c r="B75" s="226"/>
      <c r="L75" s="226"/>
    </row>
    <row r="76" spans="2:12" s="225" customFormat="1" ht="18" customHeight="1" x14ac:dyDescent="0.3">
      <c r="B76" s="226"/>
      <c r="C76" s="279" t="s">
        <v>22</v>
      </c>
      <c r="F76" s="284" t="str">
        <f>F12</f>
        <v>Vrchlabí</v>
      </c>
      <c r="I76" s="279" t="s">
        <v>24</v>
      </c>
      <c r="J76" s="285" t="str">
        <f>IF(J12="","",J12)</f>
        <v>27.8.2017</v>
      </c>
      <c r="L76" s="226"/>
    </row>
    <row r="77" spans="2:12" s="225" customFormat="1" ht="6.95" customHeight="1" x14ac:dyDescent="0.3">
      <c r="B77" s="226"/>
      <c r="L77" s="226"/>
    </row>
    <row r="78" spans="2:12" s="225" customFormat="1" ht="15" x14ac:dyDescent="0.3">
      <c r="B78" s="226"/>
      <c r="C78" s="279" t="s">
        <v>26</v>
      </c>
      <c r="F78" s="284" t="str">
        <f>E15</f>
        <v>Správa KRNAP ve Vrchlabí</v>
      </c>
      <c r="I78" s="279" t="s">
        <v>32</v>
      </c>
      <c r="J78" s="284" t="str">
        <f>E21</f>
        <v>Jansaprojekt s.r.o., Dvůr Králové n.L.</v>
      </c>
      <c r="L78" s="226"/>
    </row>
    <row r="79" spans="2:12" s="225" customFormat="1" ht="14.45" customHeight="1" x14ac:dyDescent="0.3">
      <c r="B79" s="226"/>
      <c r="C79" s="279" t="s">
        <v>30</v>
      </c>
      <c r="F79" s="284" t="str">
        <f>IF(E18="","",E18)</f>
        <v xml:space="preserve"> </v>
      </c>
      <c r="L79" s="226"/>
    </row>
    <row r="80" spans="2:12" s="225" customFormat="1" ht="10.35" customHeight="1" x14ac:dyDescent="0.3">
      <c r="B80" s="226"/>
      <c r="L80" s="226"/>
    </row>
    <row r="81" spans="2:65" s="293" customFormat="1" ht="29.25" customHeight="1" x14ac:dyDescent="0.3">
      <c r="B81" s="286"/>
      <c r="C81" s="287" t="s">
        <v>106</v>
      </c>
      <c r="D81" s="288" t="s">
        <v>55</v>
      </c>
      <c r="E81" s="288" t="s">
        <v>51</v>
      </c>
      <c r="F81" s="288" t="s">
        <v>107</v>
      </c>
      <c r="G81" s="288" t="s">
        <v>108</v>
      </c>
      <c r="H81" s="288" t="s">
        <v>109</v>
      </c>
      <c r="I81" s="288" t="s">
        <v>110</v>
      </c>
      <c r="J81" s="288" t="s">
        <v>95</v>
      </c>
      <c r="K81" s="289" t="s">
        <v>111</v>
      </c>
      <c r="L81" s="286"/>
      <c r="M81" s="290" t="s">
        <v>112</v>
      </c>
      <c r="N81" s="291" t="s">
        <v>40</v>
      </c>
      <c r="O81" s="291" t="s">
        <v>113</v>
      </c>
      <c r="P81" s="291" t="s">
        <v>114</v>
      </c>
      <c r="Q81" s="291" t="s">
        <v>115</v>
      </c>
      <c r="R81" s="291" t="s">
        <v>116</v>
      </c>
      <c r="S81" s="291" t="s">
        <v>117</v>
      </c>
      <c r="T81" s="292" t="s">
        <v>118</v>
      </c>
    </row>
    <row r="82" spans="2:65" s="225" customFormat="1" ht="29.25" customHeight="1" x14ac:dyDescent="0.35">
      <c r="B82" s="226"/>
      <c r="C82" s="294" t="s">
        <v>96</v>
      </c>
      <c r="J82" s="295">
        <f>BK82</f>
        <v>0</v>
      </c>
      <c r="L82" s="226"/>
      <c r="M82" s="296"/>
      <c r="N82" s="238"/>
      <c r="O82" s="238"/>
      <c r="P82" s="297">
        <f>P83</f>
        <v>0</v>
      </c>
      <c r="Q82" s="238"/>
      <c r="R82" s="297">
        <f>R83</f>
        <v>0</v>
      </c>
      <c r="S82" s="238"/>
      <c r="T82" s="298">
        <f>T83</f>
        <v>0</v>
      </c>
      <c r="AT82" s="213" t="s">
        <v>69</v>
      </c>
      <c r="AU82" s="213" t="s">
        <v>97</v>
      </c>
      <c r="BK82" s="299">
        <f>BK83</f>
        <v>0</v>
      </c>
    </row>
    <row r="83" spans="2:65" s="301" customFormat="1" ht="37.35" customHeight="1" x14ac:dyDescent="0.35">
      <c r="B83" s="300"/>
      <c r="D83" s="302" t="s">
        <v>69</v>
      </c>
      <c r="E83" s="303" t="s">
        <v>418</v>
      </c>
      <c r="F83" s="303" t="s">
        <v>419</v>
      </c>
      <c r="J83" s="304">
        <f>BK83</f>
        <v>0</v>
      </c>
      <c r="L83" s="300"/>
      <c r="M83" s="305"/>
      <c r="N83" s="306"/>
      <c r="O83" s="306"/>
      <c r="P83" s="307">
        <f>P84+P90+P92</f>
        <v>0</v>
      </c>
      <c r="Q83" s="306"/>
      <c r="R83" s="307">
        <f>R84+R86+R88+R90+R92</f>
        <v>0</v>
      </c>
      <c r="S83" s="306"/>
      <c r="T83" s="308">
        <f>T84+T86+T88+T90+T92</f>
        <v>0</v>
      </c>
      <c r="AR83" s="302" t="s">
        <v>138</v>
      </c>
      <c r="AT83" s="309" t="s">
        <v>69</v>
      </c>
      <c r="AU83" s="309" t="s">
        <v>70</v>
      </c>
      <c r="AY83" s="302" t="s">
        <v>121</v>
      </c>
      <c r="BK83" s="310">
        <f>BK84+BK86+BK88+BK90+BK92</f>
        <v>0</v>
      </c>
    </row>
    <row r="84" spans="2:65" s="301" customFormat="1" ht="19.899999999999999" customHeight="1" x14ac:dyDescent="0.3">
      <c r="B84" s="300"/>
      <c r="D84" s="302" t="s">
        <v>69</v>
      </c>
      <c r="E84" s="311" t="s">
        <v>420</v>
      </c>
      <c r="F84" s="311" t="s">
        <v>421</v>
      </c>
      <c r="J84" s="312">
        <f>BK84</f>
        <v>0</v>
      </c>
      <c r="L84" s="300"/>
      <c r="M84" s="305"/>
      <c r="N84" s="306"/>
      <c r="O84" s="306"/>
      <c r="P84" s="307">
        <f>P85</f>
        <v>0</v>
      </c>
      <c r="Q84" s="306"/>
      <c r="R84" s="307">
        <f>R85</f>
        <v>0</v>
      </c>
      <c r="S84" s="306"/>
      <c r="T84" s="308">
        <f>T85</f>
        <v>0</v>
      </c>
      <c r="AR84" s="302" t="s">
        <v>138</v>
      </c>
      <c r="AT84" s="309" t="s">
        <v>69</v>
      </c>
      <c r="AU84" s="309" t="s">
        <v>11</v>
      </c>
      <c r="AY84" s="302" t="s">
        <v>121</v>
      </c>
      <c r="BK84" s="310">
        <f>BK85</f>
        <v>0</v>
      </c>
    </row>
    <row r="85" spans="2:65" s="225" customFormat="1" ht="39" customHeight="1" x14ac:dyDescent="0.3">
      <c r="B85" s="226"/>
      <c r="C85" s="313" t="s">
        <v>11</v>
      </c>
      <c r="D85" s="313" t="s">
        <v>123</v>
      </c>
      <c r="E85" s="314" t="s">
        <v>422</v>
      </c>
      <c r="F85" s="315" t="s">
        <v>620</v>
      </c>
      <c r="G85" s="316" t="s">
        <v>423</v>
      </c>
      <c r="H85" s="317">
        <v>1</v>
      </c>
      <c r="I85" s="87"/>
      <c r="J85" s="318">
        <f>ROUND(I85*H85,0)</f>
        <v>0</v>
      </c>
      <c r="K85" s="315" t="s">
        <v>127</v>
      </c>
      <c r="L85" s="226"/>
      <c r="M85" s="319" t="s">
        <v>5</v>
      </c>
      <c r="N85" s="320" t="s">
        <v>41</v>
      </c>
      <c r="O85" s="321">
        <v>0</v>
      </c>
      <c r="P85" s="321">
        <f>O85*H85</f>
        <v>0</v>
      </c>
      <c r="Q85" s="321">
        <v>0</v>
      </c>
      <c r="R85" s="321">
        <f>Q85*H85</f>
        <v>0</v>
      </c>
      <c r="S85" s="321">
        <v>0</v>
      </c>
      <c r="T85" s="322">
        <f>S85*H85</f>
        <v>0</v>
      </c>
      <c r="AR85" s="213" t="s">
        <v>424</v>
      </c>
      <c r="AT85" s="213" t="s">
        <v>123</v>
      </c>
      <c r="AU85" s="213" t="s">
        <v>78</v>
      </c>
      <c r="AY85" s="213" t="s">
        <v>121</v>
      </c>
      <c r="BE85" s="323">
        <f>IF(N85="základní",J85,0)</f>
        <v>0</v>
      </c>
      <c r="BF85" s="323">
        <f>IF(N85="snížená",J85,0)</f>
        <v>0</v>
      </c>
      <c r="BG85" s="323">
        <f>IF(N85="zákl. přenesená",J85,0)</f>
        <v>0</v>
      </c>
      <c r="BH85" s="323">
        <f>IF(N85="sníž. přenesená",J85,0)</f>
        <v>0</v>
      </c>
      <c r="BI85" s="323">
        <f>IF(N85="nulová",J85,0)</f>
        <v>0</v>
      </c>
      <c r="BJ85" s="324">
        <v>1</v>
      </c>
      <c r="BK85" s="310">
        <f>ROUND(I85*H85,0)</f>
        <v>0</v>
      </c>
      <c r="BL85" s="213">
        <v>1024</v>
      </c>
      <c r="BM85" s="213">
        <v>-506543274</v>
      </c>
    </row>
    <row r="86" spans="2:65" s="301" customFormat="1" ht="29.85" customHeight="1" x14ac:dyDescent="0.3">
      <c r="B86" s="300"/>
      <c r="D86" s="302" t="s">
        <v>69</v>
      </c>
      <c r="E86" s="311" t="s">
        <v>425</v>
      </c>
      <c r="F86" s="311" t="s">
        <v>426</v>
      </c>
      <c r="J86" s="312">
        <f>BK86</f>
        <v>0</v>
      </c>
      <c r="L86" s="300"/>
      <c r="M86" s="305"/>
      <c r="N86" s="306"/>
      <c r="O86" s="306"/>
      <c r="P86" s="307">
        <f>P87</f>
        <v>0</v>
      </c>
      <c r="Q86" s="306"/>
      <c r="R86" s="307">
        <f>R87</f>
        <v>0</v>
      </c>
      <c r="S86" s="306"/>
      <c r="T86" s="308">
        <f>T87</f>
        <v>0</v>
      </c>
      <c r="AR86" s="302" t="s">
        <v>138</v>
      </c>
      <c r="AT86" s="309" t="s">
        <v>69</v>
      </c>
      <c r="AU86" s="309" t="s">
        <v>11</v>
      </c>
      <c r="AY86" s="302" t="s">
        <v>121</v>
      </c>
      <c r="BK86" s="310">
        <f>BK87</f>
        <v>0</v>
      </c>
    </row>
    <row r="87" spans="2:65" s="225" customFormat="1" ht="16.5" customHeight="1" x14ac:dyDescent="0.3">
      <c r="B87" s="226"/>
      <c r="C87" s="313" t="s">
        <v>79</v>
      </c>
      <c r="D87" s="313" t="s">
        <v>123</v>
      </c>
      <c r="E87" s="314" t="s">
        <v>427</v>
      </c>
      <c r="F87" s="315" t="s">
        <v>426</v>
      </c>
      <c r="G87" s="316" t="s">
        <v>423</v>
      </c>
      <c r="H87" s="317">
        <v>1</v>
      </c>
      <c r="I87" s="87"/>
      <c r="J87" s="318">
        <f>ROUND(I87*H87,0)</f>
        <v>0</v>
      </c>
      <c r="K87" s="315" t="s">
        <v>127</v>
      </c>
      <c r="L87" s="226"/>
      <c r="M87" s="319" t="s">
        <v>5</v>
      </c>
      <c r="N87" s="320" t="s">
        <v>41</v>
      </c>
      <c r="O87" s="321">
        <v>0</v>
      </c>
      <c r="P87" s="321">
        <f>O87*H87</f>
        <v>0</v>
      </c>
      <c r="Q87" s="321">
        <v>0</v>
      </c>
      <c r="R87" s="321">
        <f>Q87*H87</f>
        <v>0</v>
      </c>
      <c r="S87" s="321">
        <v>0</v>
      </c>
      <c r="T87" s="322">
        <f>S87*H87</f>
        <v>0</v>
      </c>
      <c r="AR87" s="213" t="s">
        <v>424</v>
      </c>
      <c r="AT87" s="213" t="s">
        <v>123</v>
      </c>
      <c r="AU87" s="213" t="s">
        <v>78</v>
      </c>
      <c r="AY87" s="213" t="s">
        <v>121</v>
      </c>
      <c r="BE87" s="323">
        <f>IF(N87="základní",J87,0)</f>
        <v>0</v>
      </c>
      <c r="BF87" s="323">
        <f>IF(N87="snížená",J87,0)</f>
        <v>0</v>
      </c>
      <c r="BG87" s="323">
        <f>IF(N87="zákl. přenesená",J87,0)</f>
        <v>0</v>
      </c>
      <c r="BH87" s="323">
        <f>IF(N87="sníž. přenesená",J87,0)</f>
        <v>0</v>
      </c>
      <c r="BI87" s="323">
        <f>IF(N87="nulová",J87,0)</f>
        <v>0</v>
      </c>
      <c r="BJ87" s="324">
        <v>1</v>
      </c>
      <c r="BK87" s="310">
        <f>ROUND(I87*H87,0)</f>
        <v>0</v>
      </c>
      <c r="BL87" s="324">
        <v>1024</v>
      </c>
      <c r="BM87" s="324">
        <v>-1292952356</v>
      </c>
    </row>
    <row r="88" spans="2:65" s="301" customFormat="1" ht="29.85" customHeight="1" x14ac:dyDescent="0.3">
      <c r="B88" s="300"/>
      <c r="D88" s="302" t="s">
        <v>69</v>
      </c>
      <c r="E88" s="311" t="s">
        <v>428</v>
      </c>
      <c r="F88" s="311" t="s">
        <v>429</v>
      </c>
      <c r="J88" s="312">
        <f>BK88</f>
        <v>0</v>
      </c>
      <c r="L88" s="300"/>
      <c r="M88" s="305"/>
      <c r="N88" s="306"/>
      <c r="O88" s="306"/>
      <c r="P88" s="307">
        <f>P89</f>
        <v>0</v>
      </c>
      <c r="Q88" s="306"/>
      <c r="R88" s="307">
        <f>R89</f>
        <v>0</v>
      </c>
      <c r="S88" s="306"/>
      <c r="T88" s="308">
        <f>T89</f>
        <v>0</v>
      </c>
      <c r="AR88" s="302" t="s">
        <v>138</v>
      </c>
      <c r="AT88" s="309" t="s">
        <v>69</v>
      </c>
      <c r="AU88" s="309" t="s">
        <v>11</v>
      </c>
      <c r="AY88" s="302" t="s">
        <v>121</v>
      </c>
      <c r="BK88" s="310">
        <f>BK89</f>
        <v>0</v>
      </c>
    </row>
    <row r="89" spans="2:65" s="225" customFormat="1" ht="16.5" customHeight="1" x14ac:dyDescent="0.3">
      <c r="B89" s="226"/>
      <c r="C89" s="313" t="s">
        <v>82</v>
      </c>
      <c r="D89" s="313" t="s">
        <v>123</v>
      </c>
      <c r="E89" s="314" t="s">
        <v>430</v>
      </c>
      <c r="F89" s="315" t="s">
        <v>429</v>
      </c>
      <c r="G89" s="316" t="s">
        <v>423</v>
      </c>
      <c r="H89" s="317">
        <v>1</v>
      </c>
      <c r="I89" s="87"/>
      <c r="J89" s="318">
        <f>ROUND(I89*H89,0)</f>
        <v>0</v>
      </c>
      <c r="K89" s="315" t="s">
        <v>127</v>
      </c>
      <c r="L89" s="226"/>
      <c r="M89" s="319" t="s">
        <v>5</v>
      </c>
      <c r="N89" s="320" t="s">
        <v>41</v>
      </c>
      <c r="O89" s="321">
        <v>0</v>
      </c>
      <c r="P89" s="321">
        <f>O89*H89</f>
        <v>0</v>
      </c>
      <c r="Q89" s="321">
        <v>0</v>
      </c>
      <c r="R89" s="321">
        <f>Q89*H89</f>
        <v>0</v>
      </c>
      <c r="S89" s="321">
        <v>0</v>
      </c>
      <c r="T89" s="322">
        <f>S89*H89</f>
        <v>0</v>
      </c>
      <c r="AR89" s="213" t="s">
        <v>424</v>
      </c>
      <c r="AT89" s="213" t="s">
        <v>123</v>
      </c>
      <c r="AU89" s="213" t="s">
        <v>78</v>
      </c>
      <c r="AY89" s="213" t="s">
        <v>121</v>
      </c>
      <c r="BE89" s="323">
        <f>IF(N89="základní",J89,0)</f>
        <v>0</v>
      </c>
      <c r="BF89" s="323">
        <f>IF(N89="snížená",J89,0)</f>
        <v>0</v>
      </c>
      <c r="BG89" s="323">
        <f>IF(N89="zákl. přenesená",J89,0)</f>
        <v>0</v>
      </c>
      <c r="BH89" s="323">
        <f>IF(N89="sníž. přenesená",J89,0)</f>
        <v>0</v>
      </c>
      <c r="BI89" s="323">
        <f>IF(N89="nulová",J89,0)</f>
        <v>0</v>
      </c>
      <c r="BJ89" s="213">
        <v>1</v>
      </c>
      <c r="BK89" s="310">
        <f>ROUND(I89*H89,0)</f>
        <v>0</v>
      </c>
      <c r="BL89" s="324">
        <v>1024</v>
      </c>
      <c r="BM89" s="213">
        <v>2016825660</v>
      </c>
    </row>
    <row r="90" spans="2:65" s="301" customFormat="1" ht="29.85" customHeight="1" x14ac:dyDescent="0.3">
      <c r="B90" s="300"/>
      <c r="D90" s="302" t="s">
        <v>69</v>
      </c>
      <c r="E90" s="311" t="s">
        <v>431</v>
      </c>
      <c r="F90" s="311" t="s">
        <v>432</v>
      </c>
      <c r="J90" s="312">
        <f>BK90</f>
        <v>0</v>
      </c>
      <c r="L90" s="300"/>
      <c r="M90" s="305"/>
      <c r="N90" s="306"/>
      <c r="O90" s="306"/>
      <c r="P90" s="307">
        <f>P91</f>
        <v>0</v>
      </c>
      <c r="Q90" s="306"/>
      <c r="R90" s="307">
        <f>R91</f>
        <v>0</v>
      </c>
      <c r="S90" s="306"/>
      <c r="T90" s="308">
        <f>T91</f>
        <v>0</v>
      </c>
      <c r="AR90" s="302" t="s">
        <v>138</v>
      </c>
      <c r="AT90" s="309" t="s">
        <v>69</v>
      </c>
      <c r="AU90" s="309" t="s">
        <v>11</v>
      </c>
      <c r="AY90" s="302" t="s">
        <v>121</v>
      </c>
      <c r="BK90" s="310">
        <f>BK91</f>
        <v>0</v>
      </c>
    </row>
    <row r="91" spans="2:65" s="225" customFormat="1" ht="16.5" customHeight="1" x14ac:dyDescent="0.3">
      <c r="B91" s="226"/>
      <c r="C91" s="313" t="s">
        <v>149</v>
      </c>
      <c r="D91" s="313" t="s">
        <v>123</v>
      </c>
      <c r="E91" s="314" t="s">
        <v>433</v>
      </c>
      <c r="F91" s="315" t="s">
        <v>434</v>
      </c>
      <c r="G91" s="316" t="s">
        <v>423</v>
      </c>
      <c r="H91" s="317">
        <v>1</v>
      </c>
      <c r="I91" s="87"/>
      <c r="J91" s="318">
        <f>ROUND(I91*H91,0)</f>
        <v>0</v>
      </c>
      <c r="K91" s="315" t="s">
        <v>127</v>
      </c>
      <c r="L91" s="226"/>
      <c r="M91" s="319" t="s">
        <v>5</v>
      </c>
      <c r="N91" s="320" t="s">
        <v>41</v>
      </c>
      <c r="O91" s="321">
        <v>0</v>
      </c>
      <c r="P91" s="321">
        <f>O91*H91</f>
        <v>0</v>
      </c>
      <c r="Q91" s="321">
        <v>0</v>
      </c>
      <c r="R91" s="321">
        <f>Q91*H91</f>
        <v>0</v>
      </c>
      <c r="S91" s="321">
        <v>0</v>
      </c>
      <c r="T91" s="322">
        <f>S91*H91</f>
        <v>0</v>
      </c>
      <c r="AR91" s="213" t="s">
        <v>424</v>
      </c>
      <c r="AT91" s="213" t="s">
        <v>123</v>
      </c>
      <c r="AU91" s="213" t="s">
        <v>78</v>
      </c>
      <c r="AY91" s="213" t="s">
        <v>121</v>
      </c>
      <c r="BE91" s="323">
        <f>IF(N91="základní",J91,0)</f>
        <v>0</v>
      </c>
      <c r="BF91" s="323">
        <f>IF(N91="snížená",J91,0)</f>
        <v>0</v>
      </c>
      <c r="BG91" s="323">
        <f>IF(N91="zákl. přenesená",J91,0)</f>
        <v>0</v>
      </c>
      <c r="BH91" s="323">
        <f>IF(N91="sníž. přenesená",J91,0)</f>
        <v>0</v>
      </c>
      <c r="BI91" s="323">
        <f>IF(N91="nulová",J91,0)</f>
        <v>0</v>
      </c>
      <c r="BJ91" s="324">
        <v>1</v>
      </c>
      <c r="BK91" s="310">
        <f>ROUND(I91*H91,0)</f>
        <v>0</v>
      </c>
      <c r="BL91" s="324">
        <v>1024</v>
      </c>
      <c r="BM91" s="213">
        <v>1562078875</v>
      </c>
    </row>
    <row r="92" spans="2:65" s="301" customFormat="1" ht="29.85" customHeight="1" x14ac:dyDescent="0.3">
      <c r="B92" s="300"/>
      <c r="D92" s="302" t="s">
        <v>69</v>
      </c>
      <c r="E92" s="311" t="s">
        <v>435</v>
      </c>
      <c r="F92" s="311" t="s">
        <v>436</v>
      </c>
      <c r="J92" s="312">
        <f>BK92</f>
        <v>0</v>
      </c>
      <c r="L92" s="300"/>
      <c r="M92" s="305"/>
      <c r="N92" s="306"/>
      <c r="O92" s="306"/>
      <c r="P92" s="307">
        <f>P93</f>
        <v>0</v>
      </c>
      <c r="Q92" s="306"/>
      <c r="R92" s="307">
        <f>R93</f>
        <v>0</v>
      </c>
      <c r="S92" s="306"/>
      <c r="T92" s="308">
        <f>T93</f>
        <v>0</v>
      </c>
      <c r="AR92" s="302" t="s">
        <v>138</v>
      </c>
      <c r="AT92" s="309" t="s">
        <v>69</v>
      </c>
      <c r="AU92" s="309" t="s">
        <v>11</v>
      </c>
      <c r="AY92" s="302" t="s">
        <v>121</v>
      </c>
      <c r="BK92" s="310">
        <f>BK93</f>
        <v>0</v>
      </c>
    </row>
    <row r="93" spans="2:65" s="225" customFormat="1" ht="16.5" customHeight="1" x14ac:dyDescent="0.3">
      <c r="B93" s="226"/>
      <c r="C93" s="313" t="s">
        <v>154</v>
      </c>
      <c r="D93" s="313" t="s">
        <v>123</v>
      </c>
      <c r="E93" s="314" t="s">
        <v>437</v>
      </c>
      <c r="F93" s="315" t="s">
        <v>436</v>
      </c>
      <c r="G93" s="316" t="s">
        <v>423</v>
      </c>
      <c r="H93" s="317">
        <v>1</v>
      </c>
      <c r="I93" s="87"/>
      <c r="J93" s="318">
        <f>ROUND(I93*H93,0)</f>
        <v>0</v>
      </c>
      <c r="K93" s="315" t="s">
        <v>127</v>
      </c>
      <c r="L93" s="226"/>
      <c r="M93" s="319" t="s">
        <v>5</v>
      </c>
      <c r="N93" s="325" t="s">
        <v>41</v>
      </c>
      <c r="O93" s="326">
        <v>0</v>
      </c>
      <c r="P93" s="326">
        <f>O93*H93</f>
        <v>0</v>
      </c>
      <c r="Q93" s="326">
        <v>0</v>
      </c>
      <c r="R93" s="326">
        <f>Q93*H93</f>
        <v>0</v>
      </c>
      <c r="S93" s="326">
        <v>0</v>
      </c>
      <c r="T93" s="327">
        <f>S93*H93</f>
        <v>0</v>
      </c>
      <c r="AR93" s="213" t="s">
        <v>424</v>
      </c>
      <c r="AT93" s="213" t="s">
        <v>123</v>
      </c>
      <c r="AU93" s="213" t="s">
        <v>78</v>
      </c>
      <c r="AY93" s="213" t="s">
        <v>121</v>
      </c>
      <c r="BE93" s="323">
        <f>IF(N93="základní",J93,0)</f>
        <v>0</v>
      </c>
      <c r="BF93" s="323">
        <f>IF(N93="snížená",J93,0)</f>
        <v>0</v>
      </c>
      <c r="BG93" s="323">
        <f>IF(N93="zákl. přenesená",J93,0)</f>
        <v>0</v>
      </c>
      <c r="BH93" s="323">
        <f>IF(N93="sníž. přenesená",J93,0)</f>
        <v>0</v>
      </c>
      <c r="BI93" s="323">
        <f>IF(N93="nulová",J93,0)</f>
        <v>0</v>
      </c>
      <c r="BJ93" s="324">
        <v>1</v>
      </c>
      <c r="BK93" s="310">
        <f>ROUND(I93*H93,0)</f>
        <v>0</v>
      </c>
      <c r="BL93" s="324">
        <v>1024</v>
      </c>
      <c r="BM93" s="324">
        <v>691740212</v>
      </c>
    </row>
    <row r="94" spans="2:65" s="225" customFormat="1" ht="6.95" customHeight="1" x14ac:dyDescent="0.3">
      <c r="B94" s="253"/>
      <c r="C94" s="254"/>
      <c r="D94" s="254"/>
      <c r="E94" s="254"/>
      <c r="F94" s="254"/>
      <c r="G94" s="254"/>
      <c r="H94" s="254"/>
      <c r="I94" s="254"/>
      <c r="J94" s="254"/>
      <c r="K94" s="254"/>
      <c r="L94" s="226"/>
    </row>
  </sheetData>
  <sheetProtection algorithmName="SHA-512" hashValue="o5qA4piuXgnPt7KV5LmlOvB6cz5dh9xw67wjhpxbAG67OSBChacA6jwm9WSqDC5cDyew3yk8U8E5W0K1zPS9ag==" saltValue="4wSD4QQdyB2gfPiTfbdozg==" spinCount="100000" sheet="1" objects="1" scenarios="1"/>
  <autoFilter ref="C81:K93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89" customWidth="1"/>
    <col min="2" max="2" width="1.6640625" style="89" customWidth="1"/>
    <col min="3" max="4" width="5" style="89" customWidth="1"/>
    <col min="5" max="5" width="11.6640625" style="89" customWidth="1"/>
    <col min="6" max="6" width="9.1640625" style="89" customWidth="1"/>
    <col min="7" max="7" width="5" style="89" customWidth="1"/>
    <col min="8" max="8" width="77.83203125" style="89" customWidth="1"/>
    <col min="9" max="10" width="20" style="89" customWidth="1"/>
    <col min="11" max="11" width="1.6640625" style="89" customWidth="1"/>
  </cols>
  <sheetData>
    <row r="1" spans="2:11" ht="37.5" customHeight="1" x14ac:dyDescent="0.3"/>
    <row r="2" spans="2:11" ht="7.5" customHeight="1" x14ac:dyDescent="0.3">
      <c r="B2" s="90"/>
      <c r="C2" s="91"/>
      <c r="D2" s="91"/>
      <c r="E2" s="91"/>
      <c r="F2" s="91"/>
      <c r="G2" s="91"/>
      <c r="H2" s="91"/>
      <c r="I2" s="91"/>
      <c r="J2" s="91"/>
      <c r="K2" s="92"/>
    </row>
    <row r="3" spans="2:11" s="6" customFormat="1" ht="45" customHeight="1" x14ac:dyDescent="0.3">
      <c r="B3" s="93"/>
      <c r="C3" s="202" t="s">
        <v>438</v>
      </c>
      <c r="D3" s="202"/>
      <c r="E3" s="202"/>
      <c r="F3" s="202"/>
      <c r="G3" s="202"/>
      <c r="H3" s="202"/>
      <c r="I3" s="202"/>
      <c r="J3" s="202"/>
      <c r="K3" s="94"/>
    </row>
    <row r="4" spans="2:11" ht="25.5" customHeight="1" x14ac:dyDescent="0.3">
      <c r="B4" s="95"/>
      <c r="C4" s="203" t="s">
        <v>439</v>
      </c>
      <c r="D4" s="203"/>
      <c r="E4" s="203"/>
      <c r="F4" s="203"/>
      <c r="G4" s="203"/>
      <c r="H4" s="203"/>
      <c r="I4" s="203"/>
      <c r="J4" s="203"/>
      <c r="K4" s="96"/>
    </row>
    <row r="5" spans="2:11" ht="5.25" customHeight="1" x14ac:dyDescent="0.3">
      <c r="B5" s="95"/>
      <c r="C5" s="97"/>
      <c r="D5" s="97"/>
      <c r="E5" s="97"/>
      <c r="F5" s="97"/>
      <c r="G5" s="97"/>
      <c r="H5" s="97"/>
      <c r="I5" s="97"/>
      <c r="J5" s="97"/>
      <c r="K5" s="96"/>
    </row>
    <row r="6" spans="2:11" ht="15" customHeight="1" x14ac:dyDescent="0.3">
      <c r="B6" s="95"/>
      <c r="C6" s="204" t="s">
        <v>440</v>
      </c>
      <c r="D6" s="204"/>
      <c r="E6" s="204"/>
      <c r="F6" s="204"/>
      <c r="G6" s="204"/>
      <c r="H6" s="204"/>
      <c r="I6" s="204"/>
      <c r="J6" s="204"/>
      <c r="K6" s="96"/>
    </row>
    <row r="7" spans="2:11" ht="15" customHeight="1" x14ac:dyDescent="0.3">
      <c r="B7" s="99"/>
      <c r="C7" s="204" t="s">
        <v>441</v>
      </c>
      <c r="D7" s="204"/>
      <c r="E7" s="204"/>
      <c r="F7" s="204"/>
      <c r="G7" s="204"/>
      <c r="H7" s="204"/>
      <c r="I7" s="204"/>
      <c r="J7" s="204"/>
      <c r="K7" s="96"/>
    </row>
    <row r="8" spans="2:11" ht="12.75" customHeight="1" x14ac:dyDescent="0.3">
      <c r="B8" s="99"/>
      <c r="C8" s="98"/>
      <c r="D8" s="98"/>
      <c r="E8" s="98"/>
      <c r="F8" s="98"/>
      <c r="G8" s="98"/>
      <c r="H8" s="98"/>
      <c r="I8" s="98"/>
      <c r="J8" s="98"/>
      <c r="K8" s="96"/>
    </row>
    <row r="9" spans="2:11" ht="15" customHeight="1" x14ac:dyDescent="0.3">
      <c r="B9" s="99"/>
      <c r="C9" s="204" t="s">
        <v>442</v>
      </c>
      <c r="D9" s="204"/>
      <c r="E9" s="204"/>
      <c r="F9" s="204"/>
      <c r="G9" s="204"/>
      <c r="H9" s="204"/>
      <c r="I9" s="204"/>
      <c r="J9" s="204"/>
      <c r="K9" s="96"/>
    </row>
    <row r="10" spans="2:11" ht="15" customHeight="1" x14ac:dyDescent="0.3">
      <c r="B10" s="99"/>
      <c r="C10" s="98"/>
      <c r="D10" s="204" t="s">
        <v>443</v>
      </c>
      <c r="E10" s="204"/>
      <c r="F10" s="204"/>
      <c r="G10" s="204"/>
      <c r="H10" s="204"/>
      <c r="I10" s="204"/>
      <c r="J10" s="204"/>
      <c r="K10" s="96"/>
    </row>
    <row r="11" spans="2:11" ht="15" customHeight="1" x14ac:dyDescent="0.3">
      <c r="B11" s="99"/>
      <c r="C11" s="100"/>
      <c r="D11" s="204" t="s">
        <v>444</v>
      </c>
      <c r="E11" s="204"/>
      <c r="F11" s="204"/>
      <c r="G11" s="204"/>
      <c r="H11" s="204"/>
      <c r="I11" s="204"/>
      <c r="J11" s="204"/>
      <c r="K11" s="96"/>
    </row>
    <row r="12" spans="2:11" ht="12.75" customHeight="1" x14ac:dyDescent="0.3">
      <c r="B12" s="99"/>
      <c r="C12" s="100"/>
      <c r="D12" s="100"/>
      <c r="E12" s="100"/>
      <c r="F12" s="100"/>
      <c r="G12" s="100"/>
      <c r="H12" s="100"/>
      <c r="I12" s="100"/>
      <c r="J12" s="100"/>
      <c r="K12" s="96"/>
    </row>
    <row r="13" spans="2:11" ht="15" customHeight="1" x14ac:dyDescent="0.3">
      <c r="B13" s="99"/>
      <c r="C13" s="100"/>
      <c r="D13" s="204" t="s">
        <v>445</v>
      </c>
      <c r="E13" s="204"/>
      <c r="F13" s="204"/>
      <c r="G13" s="204"/>
      <c r="H13" s="204"/>
      <c r="I13" s="204"/>
      <c r="J13" s="204"/>
      <c r="K13" s="96"/>
    </row>
    <row r="14" spans="2:11" ht="15" customHeight="1" x14ac:dyDescent="0.3">
      <c r="B14" s="99"/>
      <c r="C14" s="100"/>
      <c r="D14" s="204" t="s">
        <v>446</v>
      </c>
      <c r="E14" s="204"/>
      <c r="F14" s="204"/>
      <c r="G14" s="204"/>
      <c r="H14" s="204"/>
      <c r="I14" s="204"/>
      <c r="J14" s="204"/>
      <c r="K14" s="96"/>
    </row>
    <row r="15" spans="2:11" ht="15" customHeight="1" x14ac:dyDescent="0.3">
      <c r="B15" s="99"/>
      <c r="C15" s="100"/>
      <c r="D15" s="204" t="s">
        <v>447</v>
      </c>
      <c r="E15" s="204"/>
      <c r="F15" s="204"/>
      <c r="G15" s="204"/>
      <c r="H15" s="204"/>
      <c r="I15" s="204"/>
      <c r="J15" s="204"/>
      <c r="K15" s="96"/>
    </row>
    <row r="16" spans="2:11" ht="15" customHeight="1" x14ac:dyDescent="0.3">
      <c r="B16" s="99"/>
      <c r="C16" s="100"/>
      <c r="D16" s="100"/>
      <c r="E16" s="101" t="s">
        <v>76</v>
      </c>
      <c r="F16" s="204" t="s">
        <v>448</v>
      </c>
      <c r="G16" s="204"/>
      <c r="H16" s="204"/>
      <c r="I16" s="204"/>
      <c r="J16" s="204"/>
      <c r="K16" s="96"/>
    </row>
    <row r="17" spans="2:11" ht="15" customHeight="1" x14ac:dyDescent="0.3">
      <c r="B17" s="99"/>
      <c r="C17" s="100"/>
      <c r="D17" s="100"/>
      <c r="E17" s="101" t="s">
        <v>449</v>
      </c>
      <c r="F17" s="204" t="s">
        <v>450</v>
      </c>
      <c r="G17" s="204"/>
      <c r="H17" s="204"/>
      <c r="I17" s="204"/>
      <c r="J17" s="204"/>
      <c r="K17" s="96"/>
    </row>
    <row r="18" spans="2:11" ht="15" customHeight="1" x14ac:dyDescent="0.3">
      <c r="B18" s="99"/>
      <c r="C18" s="100"/>
      <c r="D18" s="100"/>
      <c r="E18" s="101" t="s">
        <v>451</v>
      </c>
      <c r="F18" s="204" t="s">
        <v>452</v>
      </c>
      <c r="G18" s="204"/>
      <c r="H18" s="204"/>
      <c r="I18" s="204"/>
      <c r="J18" s="204"/>
      <c r="K18" s="96"/>
    </row>
    <row r="19" spans="2:11" ht="15" customHeight="1" x14ac:dyDescent="0.3">
      <c r="B19" s="99"/>
      <c r="C19" s="100"/>
      <c r="D19" s="100"/>
      <c r="E19" s="101" t="s">
        <v>453</v>
      </c>
      <c r="F19" s="204" t="s">
        <v>454</v>
      </c>
      <c r="G19" s="204"/>
      <c r="H19" s="204"/>
      <c r="I19" s="204"/>
      <c r="J19" s="204"/>
      <c r="K19" s="96"/>
    </row>
    <row r="20" spans="2:11" ht="15" customHeight="1" x14ac:dyDescent="0.3">
      <c r="B20" s="99"/>
      <c r="C20" s="100"/>
      <c r="D20" s="100"/>
      <c r="E20" s="101" t="s">
        <v>455</v>
      </c>
      <c r="F20" s="204" t="s">
        <v>456</v>
      </c>
      <c r="G20" s="204"/>
      <c r="H20" s="204"/>
      <c r="I20" s="204"/>
      <c r="J20" s="204"/>
      <c r="K20" s="96"/>
    </row>
    <row r="21" spans="2:11" ht="15" customHeight="1" x14ac:dyDescent="0.3">
      <c r="B21" s="99"/>
      <c r="C21" s="100"/>
      <c r="D21" s="100"/>
      <c r="E21" s="101" t="s">
        <v>457</v>
      </c>
      <c r="F21" s="204" t="s">
        <v>458</v>
      </c>
      <c r="G21" s="204"/>
      <c r="H21" s="204"/>
      <c r="I21" s="204"/>
      <c r="J21" s="204"/>
      <c r="K21" s="96"/>
    </row>
    <row r="22" spans="2:11" ht="12.75" customHeight="1" x14ac:dyDescent="0.3">
      <c r="B22" s="99"/>
      <c r="C22" s="100"/>
      <c r="D22" s="100"/>
      <c r="E22" s="100"/>
      <c r="F22" s="100"/>
      <c r="G22" s="100"/>
      <c r="H22" s="100"/>
      <c r="I22" s="100"/>
      <c r="J22" s="100"/>
      <c r="K22" s="96"/>
    </row>
    <row r="23" spans="2:11" ht="15" customHeight="1" x14ac:dyDescent="0.3">
      <c r="B23" s="99"/>
      <c r="C23" s="204" t="s">
        <v>459</v>
      </c>
      <c r="D23" s="204"/>
      <c r="E23" s="204"/>
      <c r="F23" s="204"/>
      <c r="G23" s="204"/>
      <c r="H23" s="204"/>
      <c r="I23" s="204"/>
      <c r="J23" s="204"/>
      <c r="K23" s="96"/>
    </row>
    <row r="24" spans="2:11" ht="15" customHeight="1" x14ac:dyDescent="0.3">
      <c r="B24" s="99"/>
      <c r="C24" s="204" t="s">
        <v>460</v>
      </c>
      <c r="D24" s="204"/>
      <c r="E24" s="204"/>
      <c r="F24" s="204"/>
      <c r="G24" s="204"/>
      <c r="H24" s="204"/>
      <c r="I24" s="204"/>
      <c r="J24" s="204"/>
      <c r="K24" s="96"/>
    </row>
    <row r="25" spans="2:11" ht="15" customHeight="1" x14ac:dyDescent="0.3">
      <c r="B25" s="99"/>
      <c r="C25" s="98"/>
      <c r="D25" s="204" t="s">
        <v>461</v>
      </c>
      <c r="E25" s="204"/>
      <c r="F25" s="204"/>
      <c r="G25" s="204"/>
      <c r="H25" s="204"/>
      <c r="I25" s="204"/>
      <c r="J25" s="204"/>
      <c r="K25" s="96"/>
    </row>
    <row r="26" spans="2:11" ht="15" customHeight="1" x14ac:dyDescent="0.3">
      <c r="B26" s="99"/>
      <c r="C26" s="100"/>
      <c r="D26" s="204" t="s">
        <v>462</v>
      </c>
      <c r="E26" s="204"/>
      <c r="F26" s="204"/>
      <c r="G26" s="204"/>
      <c r="H26" s="204"/>
      <c r="I26" s="204"/>
      <c r="J26" s="204"/>
      <c r="K26" s="96"/>
    </row>
    <row r="27" spans="2:11" ht="12.75" customHeight="1" x14ac:dyDescent="0.3">
      <c r="B27" s="99"/>
      <c r="C27" s="100"/>
      <c r="D27" s="100"/>
      <c r="E27" s="100"/>
      <c r="F27" s="100"/>
      <c r="G27" s="100"/>
      <c r="H27" s="100"/>
      <c r="I27" s="100"/>
      <c r="J27" s="100"/>
      <c r="K27" s="96"/>
    </row>
    <row r="28" spans="2:11" ht="15" customHeight="1" x14ac:dyDescent="0.3">
      <c r="B28" s="99"/>
      <c r="C28" s="100"/>
      <c r="D28" s="204" t="s">
        <v>463</v>
      </c>
      <c r="E28" s="204"/>
      <c r="F28" s="204"/>
      <c r="G28" s="204"/>
      <c r="H28" s="204"/>
      <c r="I28" s="204"/>
      <c r="J28" s="204"/>
      <c r="K28" s="96"/>
    </row>
    <row r="29" spans="2:11" ht="15" customHeight="1" x14ac:dyDescent="0.3">
      <c r="B29" s="99"/>
      <c r="C29" s="100"/>
      <c r="D29" s="204" t="s">
        <v>464</v>
      </c>
      <c r="E29" s="204"/>
      <c r="F29" s="204"/>
      <c r="G29" s="204"/>
      <c r="H29" s="204"/>
      <c r="I29" s="204"/>
      <c r="J29" s="204"/>
      <c r="K29" s="96"/>
    </row>
    <row r="30" spans="2:11" ht="12.75" customHeight="1" x14ac:dyDescent="0.3">
      <c r="B30" s="99"/>
      <c r="C30" s="100"/>
      <c r="D30" s="100"/>
      <c r="E30" s="100"/>
      <c r="F30" s="100"/>
      <c r="G30" s="100"/>
      <c r="H30" s="100"/>
      <c r="I30" s="100"/>
      <c r="J30" s="100"/>
      <c r="K30" s="96"/>
    </row>
    <row r="31" spans="2:11" ht="15" customHeight="1" x14ac:dyDescent="0.3">
      <c r="B31" s="99"/>
      <c r="C31" s="100"/>
      <c r="D31" s="204" t="s">
        <v>465</v>
      </c>
      <c r="E31" s="204"/>
      <c r="F31" s="204"/>
      <c r="G31" s="204"/>
      <c r="H31" s="204"/>
      <c r="I31" s="204"/>
      <c r="J31" s="204"/>
      <c r="K31" s="96"/>
    </row>
    <row r="32" spans="2:11" ht="15" customHeight="1" x14ac:dyDescent="0.3">
      <c r="B32" s="99"/>
      <c r="C32" s="100"/>
      <c r="D32" s="204" t="s">
        <v>466</v>
      </c>
      <c r="E32" s="204"/>
      <c r="F32" s="204"/>
      <c r="G32" s="204"/>
      <c r="H32" s="204"/>
      <c r="I32" s="204"/>
      <c r="J32" s="204"/>
      <c r="K32" s="96"/>
    </row>
    <row r="33" spans="2:11" ht="15" customHeight="1" x14ac:dyDescent="0.3">
      <c r="B33" s="99"/>
      <c r="C33" s="100"/>
      <c r="D33" s="204" t="s">
        <v>467</v>
      </c>
      <c r="E33" s="204"/>
      <c r="F33" s="204"/>
      <c r="G33" s="204"/>
      <c r="H33" s="204"/>
      <c r="I33" s="204"/>
      <c r="J33" s="204"/>
      <c r="K33" s="96"/>
    </row>
    <row r="34" spans="2:11" ht="15" customHeight="1" x14ac:dyDescent="0.3">
      <c r="B34" s="99"/>
      <c r="C34" s="100"/>
      <c r="D34" s="98"/>
      <c r="E34" s="102" t="s">
        <v>106</v>
      </c>
      <c r="F34" s="98"/>
      <c r="G34" s="204" t="s">
        <v>468</v>
      </c>
      <c r="H34" s="204"/>
      <c r="I34" s="204"/>
      <c r="J34" s="204"/>
      <c r="K34" s="96"/>
    </row>
    <row r="35" spans="2:11" ht="30.75" customHeight="1" x14ac:dyDescent="0.3">
      <c r="B35" s="99"/>
      <c r="C35" s="100"/>
      <c r="D35" s="98"/>
      <c r="E35" s="102" t="s">
        <v>469</v>
      </c>
      <c r="F35" s="98"/>
      <c r="G35" s="204" t="s">
        <v>470</v>
      </c>
      <c r="H35" s="204"/>
      <c r="I35" s="204"/>
      <c r="J35" s="204"/>
      <c r="K35" s="96"/>
    </row>
    <row r="36" spans="2:11" ht="15" customHeight="1" x14ac:dyDescent="0.3">
      <c r="B36" s="99"/>
      <c r="C36" s="100"/>
      <c r="D36" s="98"/>
      <c r="E36" s="102" t="s">
        <v>51</v>
      </c>
      <c r="F36" s="98"/>
      <c r="G36" s="204" t="s">
        <v>471</v>
      </c>
      <c r="H36" s="204"/>
      <c r="I36" s="204"/>
      <c r="J36" s="204"/>
      <c r="K36" s="96"/>
    </row>
    <row r="37" spans="2:11" ht="15" customHeight="1" x14ac:dyDescent="0.3">
      <c r="B37" s="99"/>
      <c r="C37" s="100"/>
      <c r="D37" s="98"/>
      <c r="E37" s="102" t="s">
        <v>107</v>
      </c>
      <c r="F37" s="98"/>
      <c r="G37" s="204" t="s">
        <v>472</v>
      </c>
      <c r="H37" s="204"/>
      <c r="I37" s="204"/>
      <c r="J37" s="204"/>
      <c r="K37" s="96"/>
    </row>
    <row r="38" spans="2:11" ht="15" customHeight="1" x14ac:dyDescent="0.3">
      <c r="B38" s="99"/>
      <c r="C38" s="100"/>
      <c r="D38" s="98"/>
      <c r="E38" s="102" t="s">
        <v>108</v>
      </c>
      <c r="F38" s="98"/>
      <c r="G38" s="204" t="s">
        <v>473</v>
      </c>
      <c r="H38" s="204"/>
      <c r="I38" s="204"/>
      <c r="J38" s="204"/>
      <c r="K38" s="96"/>
    </row>
    <row r="39" spans="2:11" ht="15" customHeight="1" x14ac:dyDescent="0.3">
      <c r="B39" s="99"/>
      <c r="C39" s="100"/>
      <c r="D39" s="98"/>
      <c r="E39" s="102" t="s">
        <v>109</v>
      </c>
      <c r="F39" s="98"/>
      <c r="G39" s="204" t="s">
        <v>474</v>
      </c>
      <c r="H39" s="204"/>
      <c r="I39" s="204"/>
      <c r="J39" s="204"/>
      <c r="K39" s="96"/>
    </row>
    <row r="40" spans="2:11" ht="15" customHeight="1" x14ac:dyDescent="0.3">
      <c r="B40" s="99"/>
      <c r="C40" s="100"/>
      <c r="D40" s="98"/>
      <c r="E40" s="102" t="s">
        <v>475</v>
      </c>
      <c r="F40" s="98"/>
      <c r="G40" s="204" t="s">
        <v>476</v>
      </c>
      <c r="H40" s="204"/>
      <c r="I40" s="204"/>
      <c r="J40" s="204"/>
      <c r="K40" s="96"/>
    </row>
    <row r="41" spans="2:11" ht="15" customHeight="1" x14ac:dyDescent="0.3">
      <c r="B41" s="99"/>
      <c r="C41" s="100"/>
      <c r="D41" s="98"/>
      <c r="E41" s="102"/>
      <c r="F41" s="98"/>
      <c r="G41" s="204" t="s">
        <v>477</v>
      </c>
      <c r="H41" s="204"/>
      <c r="I41" s="204"/>
      <c r="J41" s="204"/>
      <c r="K41" s="96"/>
    </row>
    <row r="42" spans="2:11" ht="15" customHeight="1" x14ac:dyDescent="0.3">
      <c r="B42" s="99"/>
      <c r="C42" s="100"/>
      <c r="D42" s="98"/>
      <c r="E42" s="102" t="s">
        <v>478</v>
      </c>
      <c r="F42" s="98"/>
      <c r="G42" s="204" t="s">
        <v>479</v>
      </c>
      <c r="H42" s="204"/>
      <c r="I42" s="204"/>
      <c r="J42" s="204"/>
      <c r="K42" s="96"/>
    </row>
    <row r="43" spans="2:11" ht="15" customHeight="1" x14ac:dyDescent="0.3">
      <c r="B43" s="99"/>
      <c r="C43" s="100"/>
      <c r="D43" s="98"/>
      <c r="E43" s="102" t="s">
        <v>111</v>
      </c>
      <c r="F43" s="98"/>
      <c r="G43" s="204" t="s">
        <v>480</v>
      </c>
      <c r="H43" s="204"/>
      <c r="I43" s="204"/>
      <c r="J43" s="204"/>
      <c r="K43" s="96"/>
    </row>
    <row r="44" spans="2:11" ht="12.75" customHeight="1" x14ac:dyDescent="0.3">
      <c r="B44" s="99"/>
      <c r="C44" s="100"/>
      <c r="D44" s="98"/>
      <c r="E44" s="98"/>
      <c r="F44" s="98"/>
      <c r="G44" s="98"/>
      <c r="H44" s="98"/>
      <c r="I44" s="98"/>
      <c r="J44" s="98"/>
      <c r="K44" s="96"/>
    </row>
    <row r="45" spans="2:11" ht="15" customHeight="1" x14ac:dyDescent="0.3">
      <c r="B45" s="99"/>
      <c r="C45" s="100"/>
      <c r="D45" s="204" t="s">
        <v>481</v>
      </c>
      <c r="E45" s="204"/>
      <c r="F45" s="204"/>
      <c r="G45" s="204"/>
      <c r="H45" s="204"/>
      <c r="I45" s="204"/>
      <c r="J45" s="204"/>
      <c r="K45" s="96"/>
    </row>
    <row r="46" spans="2:11" ht="15" customHeight="1" x14ac:dyDescent="0.3">
      <c r="B46" s="99"/>
      <c r="C46" s="100"/>
      <c r="D46" s="100"/>
      <c r="E46" s="204" t="s">
        <v>482</v>
      </c>
      <c r="F46" s="204"/>
      <c r="G46" s="204"/>
      <c r="H46" s="204"/>
      <c r="I46" s="204"/>
      <c r="J46" s="204"/>
      <c r="K46" s="96"/>
    </row>
    <row r="47" spans="2:11" ht="15" customHeight="1" x14ac:dyDescent="0.3">
      <c r="B47" s="99"/>
      <c r="C47" s="100"/>
      <c r="D47" s="100"/>
      <c r="E47" s="204" t="s">
        <v>483</v>
      </c>
      <c r="F47" s="204"/>
      <c r="G47" s="204"/>
      <c r="H47" s="204"/>
      <c r="I47" s="204"/>
      <c r="J47" s="204"/>
      <c r="K47" s="96"/>
    </row>
    <row r="48" spans="2:11" ht="15" customHeight="1" x14ac:dyDescent="0.3">
      <c r="B48" s="99"/>
      <c r="C48" s="100"/>
      <c r="D48" s="100"/>
      <c r="E48" s="204" t="s">
        <v>484</v>
      </c>
      <c r="F48" s="204"/>
      <c r="G48" s="204"/>
      <c r="H48" s="204"/>
      <c r="I48" s="204"/>
      <c r="J48" s="204"/>
      <c r="K48" s="96"/>
    </row>
    <row r="49" spans="2:11" ht="15" customHeight="1" x14ac:dyDescent="0.3">
      <c r="B49" s="99"/>
      <c r="C49" s="100"/>
      <c r="D49" s="204" t="s">
        <v>485</v>
      </c>
      <c r="E49" s="204"/>
      <c r="F49" s="204"/>
      <c r="G49" s="204"/>
      <c r="H49" s="204"/>
      <c r="I49" s="204"/>
      <c r="J49" s="204"/>
      <c r="K49" s="96"/>
    </row>
    <row r="50" spans="2:11" ht="25.5" customHeight="1" x14ac:dyDescent="0.3">
      <c r="B50" s="95"/>
      <c r="C50" s="203" t="s">
        <v>486</v>
      </c>
      <c r="D50" s="203"/>
      <c r="E50" s="203"/>
      <c r="F50" s="203"/>
      <c r="G50" s="203"/>
      <c r="H50" s="203"/>
      <c r="I50" s="203"/>
      <c r="J50" s="203"/>
      <c r="K50" s="96"/>
    </row>
    <row r="51" spans="2:11" ht="5.25" customHeight="1" x14ac:dyDescent="0.3">
      <c r="B51" s="95"/>
      <c r="C51" s="97"/>
      <c r="D51" s="97"/>
      <c r="E51" s="97"/>
      <c r="F51" s="97"/>
      <c r="G51" s="97"/>
      <c r="H51" s="97"/>
      <c r="I51" s="97"/>
      <c r="J51" s="97"/>
      <c r="K51" s="96"/>
    </row>
    <row r="52" spans="2:11" ht="15" customHeight="1" x14ac:dyDescent="0.3">
      <c r="B52" s="95"/>
      <c r="C52" s="204" t="s">
        <v>487</v>
      </c>
      <c r="D52" s="204"/>
      <c r="E52" s="204"/>
      <c r="F52" s="204"/>
      <c r="G52" s="204"/>
      <c r="H52" s="204"/>
      <c r="I52" s="204"/>
      <c r="J52" s="204"/>
      <c r="K52" s="96"/>
    </row>
    <row r="53" spans="2:11" ht="15" customHeight="1" x14ac:dyDescent="0.3">
      <c r="B53" s="95"/>
      <c r="C53" s="204" t="s">
        <v>488</v>
      </c>
      <c r="D53" s="204"/>
      <c r="E53" s="204"/>
      <c r="F53" s="204"/>
      <c r="G53" s="204"/>
      <c r="H53" s="204"/>
      <c r="I53" s="204"/>
      <c r="J53" s="204"/>
      <c r="K53" s="96"/>
    </row>
    <row r="54" spans="2:11" ht="12.75" customHeight="1" x14ac:dyDescent="0.3">
      <c r="B54" s="95"/>
      <c r="C54" s="98"/>
      <c r="D54" s="98"/>
      <c r="E54" s="98"/>
      <c r="F54" s="98"/>
      <c r="G54" s="98"/>
      <c r="H54" s="98"/>
      <c r="I54" s="98"/>
      <c r="J54" s="98"/>
      <c r="K54" s="96"/>
    </row>
    <row r="55" spans="2:11" ht="15" customHeight="1" x14ac:dyDescent="0.3">
      <c r="B55" s="95"/>
      <c r="C55" s="204" t="s">
        <v>489</v>
      </c>
      <c r="D55" s="204"/>
      <c r="E55" s="204"/>
      <c r="F55" s="204"/>
      <c r="G55" s="204"/>
      <c r="H55" s="204"/>
      <c r="I55" s="204"/>
      <c r="J55" s="204"/>
      <c r="K55" s="96"/>
    </row>
    <row r="56" spans="2:11" ht="15" customHeight="1" x14ac:dyDescent="0.3">
      <c r="B56" s="95"/>
      <c r="C56" s="100"/>
      <c r="D56" s="204" t="s">
        <v>490</v>
      </c>
      <c r="E56" s="204"/>
      <c r="F56" s="204"/>
      <c r="G56" s="204"/>
      <c r="H56" s="204"/>
      <c r="I56" s="204"/>
      <c r="J56" s="204"/>
      <c r="K56" s="96"/>
    </row>
    <row r="57" spans="2:11" ht="15" customHeight="1" x14ac:dyDescent="0.3">
      <c r="B57" s="95"/>
      <c r="C57" s="100"/>
      <c r="D57" s="204" t="s">
        <v>491</v>
      </c>
      <c r="E57" s="204"/>
      <c r="F57" s="204"/>
      <c r="G57" s="204"/>
      <c r="H57" s="204"/>
      <c r="I57" s="204"/>
      <c r="J57" s="204"/>
      <c r="K57" s="96"/>
    </row>
    <row r="58" spans="2:11" ht="15" customHeight="1" x14ac:dyDescent="0.3">
      <c r="B58" s="95"/>
      <c r="C58" s="100"/>
      <c r="D58" s="204" t="s">
        <v>492</v>
      </c>
      <c r="E58" s="204"/>
      <c r="F58" s="204"/>
      <c r="G58" s="204"/>
      <c r="H58" s="204"/>
      <c r="I58" s="204"/>
      <c r="J58" s="204"/>
      <c r="K58" s="96"/>
    </row>
    <row r="59" spans="2:11" ht="15" customHeight="1" x14ac:dyDescent="0.3">
      <c r="B59" s="95"/>
      <c r="C59" s="100"/>
      <c r="D59" s="204" t="s">
        <v>493</v>
      </c>
      <c r="E59" s="204"/>
      <c r="F59" s="204"/>
      <c r="G59" s="204"/>
      <c r="H59" s="204"/>
      <c r="I59" s="204"/>
      <c r="J59" s="204"/>
      <c r="K59" s="96"/>
    </row>
    <row r="60" spans="2:11" ht="15" customHeight="1" x14ac:dyDescent="0.3">
      <c r="B60" s="95"/>
      <c r="C60" s="100"/>
      <c r="D60" s="206" t="s">
        <v>494</v>
      </c>
      <c r="E60" s="206"/>
      <c r="F60" s="206"/>
      <c r="G60" s="206"/>
      <c r="H60" s="206"/>
      <c r="I60" s="206"/>
      <c r="J60" s="206"/>
      <c r="K60" s="96"/>
    </row>
    <row r="61" spans="2:11" ht="15" customHeight="1" x14ac:dyDescent="0.3">
      <c r="B61" s="95"/>
      <c r="C61" s="100"/>
      <c r="D61" s="204" t="s">
        <v>495</v>
      </c>
      <c r="E61" s="204"/>
      <c r="F61" s="204"/>
      <c r="G61" s="204"/>
      <c r="H61" s="204"/>
      <c r="I61" s="204"/>
      <c r="J61" s="204"/>
      <c r="K61" s="96"/>
    </row>
    <row r="62" spans="2:11" ht="12.75" customHeight="1" x14ac:dyDescent="0.3">
      <c r="B62" s="95"/>
      <c r="C62" s="100"/>
      <c r="D62" s="100"/>
      <c r="E62" s="103"/>
      <c r="F62" s="100"/>
      <c r="G62" s="100"/>
      <c r="H62" s="100"/>
      <c r="I62" s="100"/>
      <c r="J62" s="100"/>
      <c r="K62" s="96"/>
    </row>
    <row r="63" spans="2:11" ht="15" customHeight="1" x14ac:dyDescent="0.3">
      <c r="B63" s="95"/>
      <c r="C63" s="100"/>
      <c r="D63" s="204" t="s">
        <v>496</v>
      </c>
      <c r="E63" s="204"/>
      <c r="F63" s="204"/>
      <c r="G63" s="204"/>
      <c r="H63" s="204"/>
      <c r="I63" s="204"/>
      <c r="J63" s="204"/>
      <c r="K63" s="96"/>
    </row>
    <row r="64" spans="2:11" ht="15" customHeight="1" x14ac:dyDescent="0.3">
      <c r="B64" s="95"/>
      <c r="C64" s="100"/>
      <c r="D64" s="206" t="s">
        <v>497</v>
      </c>
      <c r="E64" s="206"/>
      <c r="F64" s="206"/>
      <c r="G64" s="206"/>
      <c r="H64" s="206"/>
      <c r="I64" s="206"/>
      <c r="J64" s="206"/>
      <c r="K64" s="96"/>
    </row>
    <row r="65" spans="2:11" ht="15" customHeight="1" x14ac:dyDescent="0.3">
      <c r="B65" s="95"/>
      <c r="C65" s="100"/>
      <c r="D65" s="204" t="s">
        <v>498</v>
      </c>
      <c r="E65" s="204"/>
      <c r="F65" s="204"/>
      <c r="G65" s="204"/>
      <c r="H65" s="204"/>
      <c r="I65" s="204"/>
      <c r="J65" s="204"/>
      <c r="K65" s="96"/>
    </row>
    <row r="66" spans="2:11" ht="15" customHeight="1" x14ac:dyDescent="0.3">
      <c r="B66" s="95"/>
      <c r="C66" s="100"/>
      <c r="D66" s="204" t="s">
        <v>499</v>
      </c>
      <c r="E66" s="204"/>
      <c r="F66" s="204"/>
      <c r="G66" s="204"/>
      <c r="H66" s="204"/>
      <c r="I66" s="204"/>
      <c r="J66" s="204"/>
      <c r="K66" s="96"/>
    </row>
    <row r="67" spans="2:11" ht="15" customHeight="1" x14ac:dyDescent="0.3">
      <c r="B67" s="95"/>
      <c r="C67" s="100"/>
      <c r="D67" s="204" t="s">
        <v>500</v>
      </c>
      <c r="E67" s="204"/>
      <c r="F67" s="204"/>
      <c r="G67" s="204"/>
      <c r="H67" s="204"/>
      <c r="I67" s="204"/>
      <c r="J67" s="204"/>
      <c r="K67" s="96"/>
    </row>
    <row r="68" spans="2:11" ht="15" customHeight="1" x14ac:dyDescent="0.3">
      <c r="B68" s="95"/>
      <c r="C68" s="100"/>
      <c r="D68" s="204" t="s">
        <v>501</v>
      </c>
      <c r="E68" s="204"/>
      <c r="F68" s="204"/>
      <c r="G68" s="204"/>
      <c r="H68" s="204"/>
      <c r="I68" s="204"/>
      <c r="J68" s="204"/>
      <c r="K68" s="96"/>
    </row>
    <row r="69" spans="2:11" ht="12.75" customHeight="1" x14ac:dyDescent="0.3">
      <c r="B69" s="104"/>
      <c r="C69" s="105"/>
      <c r="D69" s="105"/>
      <c r="E69" s="105"/>
      <c r="F69" s="105"/>
      <c r="G69" s="105"/>
      <c r="H69" s="105"/>
      <c r="I69" s="105"/>
      <c r="J69" s="105"/>
      <c r="K69" s="106"/>
    </row>
    <row r="70" spans="2:11" ht="18.75" customHeight="1" x14ac:dyDescent="0.3">
      <c r="B70" s="107"/>
      <c r="C70" s="107"/>
      <c r="D70" s="107"/>
      <c r="E70" s="107"/>
      <c r="F70" s="107"/>
      <c r="G70" s="107"/>
      <c r="H70" s="107"/>
      <c r="I70" s="107"/>
      <c r="J70" s="107"/>
      <c r="K70" s="108"/>
    </row>
    <row r="71" spans="2:11" ht="18.75" customHeight="1" x14ac:dyDescent="0.3">
      <c r="B71" s="108"/>
      <c r="C71" s="108"/>
      <c r="D71" s="108"/>
      <c r="E71" s="108"/>
      <c r="F71" s="108"/>
      <c r="G71" s="108"/>
      <c r="H71" s="108"/>
      <c r="I71" s="108"/>
      <c r="J71" s="108"/>
      <c r="K71" s="108"/>
    </row>
    <row r="72" spans="2:11" ht="7.5" customHeight="1" x14ac:dyDescent="0.3">
      <c r="B72" s="109"/>
      <c r="C72" s="110"/>
      <c r="D72" s="110"/>
      <c r="E72" s="110"/>
      <c r="F72" s="110"/>
      <c r="G72" s="110"/>
      <c r="H72" s="110"/>
      <c r="I72" s="110"/>
      <c r="J72" s="110"/>
      <c r="K72" s="111"/>
    </row>
    <row r="73" spans="2:11" ht="45" customHeight="1" x14ac:dyDescent="0.3">
      <c r="B73" s="112"/>
      <c r="C73" s="207" t="s">
        <v>89</v>
      </c>
      <c r="D73" s="207"/>
      <c r="E73" s="207"/>
      <c r="F73" s="207"/>
      <c r="G73" s="207"/>
      <c r="H73" s="207"/>
      <c r="I73" s="207"/>
      <c r="J73" s="207"/>
      <c r="K73" s="113"/>
    </row>
    <row r="74" spans="2:11" ht="17.25" customHeight="1" x14ac:dyDescent="0.3">
      <c r="B74" s="112"/>
      <c r="C74" s="114" t="s">
        <v>502</v>
      </c>
      <c r="D74" s="114"/>
      <c r="E74" s="114"/>
      <c r="F74" s="114" t="s">
        <v>503</v>
      </c>
      <c r="G74" s="115"/>
      <c r="H74" s="114" t="s">
        <v>107</v>
      </c>
      <c r="I74" s="114" t="s">
        <v>55</v>
      </c>
      <c r="J74" s="114" t="s">
        <v>504</v>
      </c>
      <c r="K74" s="113"/>
    </row>
    <row r="75" spans="2:11" ht="17.25" customHeight="1" x14ac:dyDescent="0.3">
      <c r="B75" s="112"/>
      <c r="C75" s="116" t="s">
        <v>505</v>
      </c>
      <c r="D75" s="116"/>
      <c r="E75" s="116"/>
      <c r="F75" s="117" t="s">
        <v>506</v>
      </c>
      <c r="G75" s="118"/>
      <c r="H75" s="116"/>
      <c r="I75" s="116"/>
      <c r="J75" s="116" t="s">
        <v>507</v>
      </c>
      <c r="K75" s="113"/>
    </row>
    <row r="76" spans="2:11" ht="5.25" customHeight="1" x14ac:dyDescent="0.3">
      <c r="B76" s="112"/>
      <c r="C76" s="119"/>
      <c r="D76" s="119"/>
      <c r="E76" s="119"/>
      <c r="F76" s="119"/>
      <c r="G76" s="120"/>
      <c r="H76" s="119"/>
      <c r="I76" s="119"/>
      <c r="J76" s="119"/>
      <c r="K76" s="113"/>
    </row>
    <row r="77" spans="2:11" ht="15" customHeight="1" x14ac:dyDescent="0.3">
      <c r="B77" s="112"/>
      <c r="C77" s="102" t="s">
        <v>51</v>
      </c>
      <c r="D77" s="119"/>
      <c r="E77" s="119"/>
      <c r="F77" s="121" t="s">
        <v>508</v>
      </c>
      <c r="G77" s="120"/>
      <c r="H77" s="102" t="s">
        <v>509</v>
      </c>
      <c r="I77" s="102" t="s">
        <v>510</v>
      </c>
      <c r="J77" s="102">
        <v>20</v>
      </c>
      <c r="K77" s="113"/>
    </row>
    <row r="78" spans="2:11" ht="15" customHeight="1" x14ac:dyDescent="0.3">
      <c r="B78" s="112"/>
      <c r="C78" s="102" t="s">
        <v>511</v>
      </c>
      <c r="D78" s="102"/>
      <c r="E78" s="102"/>
      <c r="F78" s="121" t="s">
        <v>508</v>
      </c>
      <c r="G78" s="120"/>
      <c r="H78" s="102" t="s">
        <v>512</v>
      </c>
      <c r="I78" s="102" t="s">
        <v>510</v>
      </c>
      <c r="J78" s="102">
        <v>120</v>
      </c>
      <c r="K78" s="113"/>
    </row>
    <row r="79" spans="2:11" ht="15" customHeight="1" x14ac:dyDescent="0.3">
      <c r="B79" s="122"/>
      <c r="C79" s="102" t="s">
        <v>513</v>
      </c>
      <c r="D79" s="102"/>
      <c r="E79" s="102"/>
      <c r="F79" s="121" t="s">
        <v>514</v>
      </c>
      <c r="G79" s="120"/>
      <c r="H79" s="102" t="s">
        <v>515</v>
      </c>
      <c r="I79" s="102" t="s">
        <v>510</v>
      </c>
      <c r="J79" s="102">
        <v>50</v>
      </c>
      <c r="K79" s="113"/>
    </row>
    <row r="80" spans="2:11" ht="15" customHeight="1" x14ac:dyDescent="0.3">
      <c r="B80" s="122"/>
      <c r="C80" s="102" t="s">
        <v>516</v>
      </c>
      <c r="D80" s="102"/>
      <c r="E80" s="102"/>
      <c r="F80" s="121" t="s">
        <v>508</v>
      </c>
      <c r="G80" s="120"/>
      <c r="H80" s="102" t="s">
        <v>517</v>
      </c>
      <c r="I80" s="102" t="s">
        <v>518</v>
      </c>
      <c r="J80" s="102"/>
      <c r="K80" s="113"/>
    </row>
    <row r="81" spans="2:11" ht="15" customHeight="1" x14ac:dyDescent="0.3">
      <c r="B81" s="122"/>
      <c r="C81" s="123" t="s">
        <v>519</v>
      </c>
      <c r="D81" s="123"/>
      <c r="E81" s="123"/>
      <c r="F81" s="124" t="s">
        <v>514</v>
      </c>
      <c r="G81" s="123"/>
      <c r="H81" s="123" t="s">
        <v>520</v>
      </c>
      <c r="I81" s="123" t="s">
        <v>510</v>
      </c>
      <c r="J81" s="123">
        <v>15</v>
      </c>
      <c r="K81" s="113"/>
    </row>
    <row r="82" spans="2:11" ht="15" customHeight="1" x14ac:dyDescent="0.3">
      <c r="B82" s="122"/>
      <c r="C82" s="123" t="s">
        <v>521</v>
      </c>
      <c r="D82" s="123"/>
      <c r="E82" s="123"/>
      <c r="F82" s="124" t="s">
        <v>514</v>
      </c>
      <c r="G82" s="123"/>
      <c r="H82" s="123" t="s">
        <v>522</v>
      </c>
      <c r="I82" s="123" t="s">
        <v>510</v>
      </c>
      <c r="J82" s="123">
        <v>15</v>
      </c>
      <c r="K82" s="113"/>
    </row>
    <row r="83" spans="2:11" ht="15" customHeight="1" x14ac:dyDescent="0.3">
      <c r="B83" s="122"/>
      <c r="C83" s="123" t="s">
        <v>523</v>
      </c>
      <c r="D83" s="123"/>
      <c r="E83" s="123"/>
      <c r="F83" s="124" t="s">
        <v>514</v>
      </c>
      <c r="G83" s="123"/>
      <c r="H83" s="123" t="s">
        <v>524</v>
      </c>
      <c r="I83" s="123" t="s">
        <v>510</v>
      </c>
      <c r="J83" s="123">
        <v>20</v>
      </c>
      <c r="K83" s="113"/>
    </row>
    <row r="84" spans="2:11" ht="15" customHeight="1" x14ac:dyDescent="0.3">
      <c r="B84" s="122"/>
      <c r="C84" s="123" t="s">
        <v>525</v>
      </c>
      <c r="D84" s="123"/>
      <c r="E84" s="123"/>
      <c r="F84" s="124" t="s">
        <v>514</v>
      </c>
      <c r="G84" s="123"/>
      <c r="H84" s="123" t="s">
        <v>526</v>
      </c>
      <c r="I84" s="123" t="s">
        <v>510</v>
      </c>
      <c r="J84" s="123">
        <v>20</v>
      </c>
      <c r="K84" s="113"/>
    </row>
    <row r="85" spans="2:11" ht="15" customHeight="1" x14ac:dyDescent="0.3">
      <c r="B85" s="122"/>
      <c r="C85" s="102" t="s">
        <v>527</v>
      </c>
      <c r="D85" s="102"/>
      <c r="E85" s="102"/>
      <c r="F85" s="121" t="s">
        <v>514</v>
      </c>
      <c r="G85" s="120"/>
      <c r="H85" s="102" t="s">
        <v>528</v>
      </c>
      <c r="I85" s="102" t="s">
        <v>510</v>
      </c>
      <c r="J85" s="102">
        <v>50</v>
      </c>
      <c r="K85" s="113"/>
    </row>
    <row r="86" spans="2:11" ht="15" customHeight="1" x14ac:dyDescent="0.3">
      <c r="B86" s="122"/>
      <c r="C86" s="102" t="s">
        <v>529</v>
      </c>
      <c r="D86" s="102"/>
      <c r="E86" s="102"/>
      <c r="F86" s="121" t="s">
        <v>514</v>
      </c>
      <c r="G86" s="120"/>
      <c r="H86" s="102" t="s">
        <v>530</v>
      </c>
      <c r="I86" s="102" t="s">
        <v>510</v>
      </c>
      <c r="J86" s="102">
        <v>20</v>
      </c>
      <c r="K86" s="113"/>
    </row>
    <row r="87" spans="2:11" ht="15" customHeight="1" x14ac:dyDescent="0.3">
      <c r="B87" s="122"/>
      <c r="C87" s="102" t="s">
        <v>531</v>
      </c>
      <c r="D87" s="102"/>
      <c r="E87" s="102"/>
      <c r="F87" s="121" t="s">
        <v>514</v>
      </c>
      <c r="G87" s="120"/>
      <c r="H87" s="102" t="s">
        <v>532</v>
      </c>
      <c r="I87" s="102" t="s">
        <v>510</v>
      </c>
      <c r="J87" s="102">
        <v>20</v>
      </c>
      <c r="K87" s="113"/>
    </row>
    <row r="88" spans="2:11" ht="15" customHeight="1" x14ac:dyDescent="0.3">
      <c r="B88" s="122"/>
      <c r="C88" s="102" t="s">
        <v>533</v>
      </c>
      <c r="D88" s="102"/>
      <c r="E88" s="102"/>
      <c r="F88" s="121" t="s">
        <v>514</v>
      </c>
      <c r="G88" s="120"/>
      <c r="H88" s="102" t="s">
        <v>534</v>
      </c>
      <c r="I88" s="102" t="s">
        <v>510</v>
      </c>
      <c r="J88" s="102">
        <v>50</v>
      </c>
      <c r="K88" s="113"/>
    </row>
    <row r="89" spans="2:11" ht="15" customHeight="1" x14ac:dyDescent="0.3">
      <c r="B89" s="122"/>
      <c r="C89" s="102" t="s">
        <v>535</v>
      </c>
      <c r="D89" s="102"/>
      <c r="E89" s="102"/>
      <c r="F89" s="121" t="s">
        <v>514</v>
      </c>
      <c r="G89" s="120"/>
      <c r="H89" s="102" t="s">
        <v>535</v>
      </c>
      <c r="I89" s="102" t="s">
        <v>510</v>
      </c>
      <c r="J89" s="102">
        <v>50</v>
      </c>
      <c r="K89" s="113"/>
    </row>
    <row r="90" spans="2:11" ht="15" customHeight="1" x14ac:dyDescent="0.3">
      <c r="B90" s="122"/>
      <c r="C90" s="102" t="s">
        <v>112</v>
      </c>
      <c r="D90" s="102"/>
      <c r="E90" s="102"/>
      <c r="F90" s="121" t="s">
        <v>514</v>
      </c>
      <c r="G90" s="120"/>
      <c r="H90" s="102" t="s">
        <v>536</v>
      </c>
      <c r="I90" s="102" t="s">
        <v>510</v>
      </c>
      <c r="J90" s="102">
        <v>255</v>
      </c>
      <c r="K90" s="113"/>
    </row>
    <row r="91" spans="2:11" ht="15" customHeight="1" x14ac:dyDescent="0.3">
      <c r="B91" s="122"/>
      <c r="C91" s="102" t="s">
        <v>537</v>
      </c>
      <c r="D91" s="102"/>
      <c r="E91" s="102"/>
      <c r="F91" s="121" t="s">
        <v>508</v>
      </c>
      <c r="G91" s="120"/>
      <c r="H91" s="102" t="s">
        <v>538</v>
      </c>
      <c r="I91" s="102" t="s">
        <v>539</v>
      </c>
      <c r="J91" s="102"/>
      <c r="K91" s="113"/>
    </row>
    <row r="92" spans="2:11" ht="15" customHeight="1" x14ac:dyDescent="0.3">
      <c r="B92" s="122"/>
      <c r="C92" s="102" t="s">
        <v>540</v>
      </c>
      <c r="D92" s="102"/>
      <c r="E92" s="102"/>
      <c r="F92" s="121" t="s">
        <v>508</v>
      </c>
      <c r="G92" s="120"/>
      <c r="H92" s="102" t="s">
        <v>541</v>
      </c>
      <c r="I92" s="102" t="s">
        <v>542</v>
      </c>
      <c r="J92" s="102"/>
      <c r="K92" s="113"/>
    </row>
    <row r="93" spans="2:11" ht="15" customHeight="1" x14ac:dyDescent="0.3">
      <c r="B93" s="122"/>
      <c r="C93" s="102" t="s">
        <v>543</v>
      </c>
      <c r="D93" s="102"/>
      <c r="E93" s="102"/>
      <c r="F93" s="121" t="s">
        <v>508</v>
      </c>
      <c r="G93" s="120"/>
      <c r="H93" s="102" t="s">
        <v>543</v>
      </c>
      <c r="I93" s="102" t="s">
        <v>542</v>
      </c>
      <c r="J93" s="102"/>
      <c r="K93" s="113"/>
    </row>
    <row r="94" spans="2:11" ht="15" customHeight="1" x14ac:dyDescent="0.3">
      <c r="B94" s="122"/>
      <c r="C94" s="102" t="s">
        <v>36</v>
      </c>
      <c r="D94" s="102"/>
      <c r="E94" s="102"/>
      <c r="F94" s="121" t="s">
        <v>508</v>
      </c>
      <c r="G94" s="120"/>
      <c r="H94" s="102" t="s">
        <v>544</v>
      </c>
      <c r="I94" s="102" t="s">
        <v>542</v>
      </c>
      <c r="J94" s="102"/>
      <c r="K94" s="113"/>
    </row>
    <row r="95" spans="2:11" ht="15" customHeight="1" x14ac:dyDescent="0.3">
      <c r="B95" s="122"/>
      <c r="C95" s="102" t="s">
        <v>46</v>
      </c>
      <c r="D95" s="102"/>
      <c r="E95" s="102"/>
      <c r="F95" s="121" t="s">
        <v>508</v>
      </c>
      <c r="G95" s="120"/>
      <c r="H95" s="102" t="s">
        <v>545</v>
      </c>
      <c r="I95" s="102" t="s">
        <v>542</v>
      </c>
      <c r="J95" s="102"/>
      <c r="K95" s="113"/>
    </row>
    <row r="96" spans="2:11" ht="15" customHeight="1" x14ac:dyDescent="0.3">
      <c r="B96" s="125"/>
      <c r="C96" s="126"/>
      <c r="D96" s="126"/>
      <c r="E96" s="126"/>
      <c r="F96" s="126"/>
      <c r="G96" s="126"/>
      <c r="H96" s="126"/>
      <c r="I96" s="126"/>
      <c r="J96" s="126"/>
      <c r="K96" s="127"/>
    </row>
    <row r="97" spans="2:11" ht="18.75" customHeight="1" x14ac:dyDescent="0.3">
      <c r="B97" s="128"/>
      <c r="C97" s="129"/>
      <c r="D97" s="129"/>
      <c r="E97" s="129"/>
      <c r="F97" s="129"/>
      <c r="G97" s="129"/>
      <c r="H97" s="129"/>
      <c r="I97" s="129"/>
      <c r="J97" s="129"/>
      <c r="K97" s="128"/>
    </row>
    <row r="98" spans="2:11" ht="18.75" customHeight="1" x14ac:dyDescent="0.3">
      <c r="B98" s="108"/>
      <c r="C98" s="108"/>
      <c r="D98" s="108"/>
      <c r="E98" s="108"/>
      <c r="F98" s="108"/>
      <c r="G98" s="108"/>
      <c r="H98" s="108"/>
      <c r="I98" s="108"/>
      <c r="J98" s="108"/>
      <c r="K98" s="108"/>
    </row>
    <row r="99" spans="2:11" ht="7.5" customHeight="1" x14ac:dyDescent="0.3">
      <c r="B99" s="109"/>
      <c r="C99" s="110"/>
      <c r="D99" s="110"/>
      <c r="E99" s="110"/>
      <c r="F99" s="110"/>
      <c r="G99" s="110"/>
      <c r="H99" s="110"/>
      <c r="I99" s="110"/>
      <c r="J99" s="110"/>
      <c r="K99" s="111"/>
    </row>
    <row r="100" spans="2:11" ht="45" customHeight="1" x14ac:dyDescent="0.3">
      <c r="B100" s="112"/>
      <c r="C100" s="207" t="s">
        <v>546</v>
      </c>
      <c r="D100" s="207"/>
      <c r="E100" s="207"/>
      <c r="F100" s="207"/>
      <c r="G100" s="207"/>
      <c r="H100" s="207"/>
      <c r="I100" s="207"/>
      <c r="J100" s="207"/>
      <c r="K100" s="113"/>
    </row>
    <row r="101" spans="2:11" ht="17.25" customHeight="1" x14ac:dyDescent="0.3">
      <c r="B101" s="112"/>
      <c r="C101" s="114" t="s">
        <v>502</v>
      </c>
      <c r="D101" s="114"/>
      <c r="E101" s="114"/>
      <c r="F101" s="114" t="s">
        <v>503</v>
      </c>
      <c r="G101" s="115"/>
      <c r="H101" s="114" t="s">
        <v>107</v>
      </c>
      <c r="I101" s="114" t="s">
        <v>55</v>
      </c>
      <c r="J101" s="114" t="s">
        <v>504</v>
      </c>
      <c r="K101" s="113"/>
    </row>
    <row r="102" spans="2:11" ht="17.25" customHeight="1" x14ac:dyDescent="0.3">
      <c r="B102" s="112"/>
      <c r="C102" s="116" t="s">
        <v>505</v>
      </c>
      <c r="D102" s="116"/>
      <c r="E102" s="116"/>
      <c r="F102" s="117" t="s">
        <v>506</v>
      </c>
      <c r="G102" s="118"/>
      <c r="H102" s="116"/>
      <c r="I102" s="116"/>
      <c r="J102" s="116" t="s">
        <v>507</v>
      </c>
      <c r="K102" s="113"/>
    </row>
    <row r="103" spans="2:11" ht="5.25" customHeight="1" x14ac:dyDescent="0.3">
      <c r="B103" s="112"/>
      <c r="C103" s="114"/>
      <c r="D103" s="114"/>
      <c r="E103" s="114"/>
      <c r="F103" s="114"/>
      <c r="G103" s="130"/>
      <c r="H103" s="114"/>
      <c r="I103" s="114"/>
      <c r="J103" s="114"/>
      <c r="K103" s="113"/>
    </row>
    <row r="104" spans="2:11" ht="15" customHeight="1" x14ac:dyDescent="0.3">
      <c r="B104" s="112"/>
      <c r="C104" s="102" t="s">
        <v>51</v>
      </c>
      <c r="D104" s="119"/>
      <c r="E104" s="119"/>
      <c r="F104" s="121" t="s">
        <v>508</v>
      </c>
      <c r="G104" s="130"/>
      <c r="H104" s="102" t="s">
        <v>547</v>
      </c>
      <c r="I104" s="102" t="s">
        <v>510</v>
      </c>
      <c r="J104" s="102">
        <v>20</v>
      </c>
      <c r="K104" s="113"/>
    </row>
    <row r="105" spans="2:11" ht="15" customHeight="1" x14ac:dyDescent="0.3">
      <c r="B105" s="112"/>
      <c r="C105" s="102" t="s">
        <v>511</v>
      </c>
      <c r="D105" s="102"/>
      <c r="E105" s="102"/>
      <c r="F105" s="121" t="s">
        <v>508</v>
      </c>
      <c r="G105" s="102"/>
      <c r="H105" s="102" t="s">
        <v>547</v>
      </c>
      <c r="I105" s="102" t="s">
        <v>510</v>
      </c>
      <c r="J105" s="102">
        <v>120</v>
      </c>
      <c r="K105" s="113"/>
    </row>
    <row r="106" spans="2:11" ht="15" customHeight="1" x14ac:dyDescent="0.3">
      <c r="B106" s="122"/>
      <c r="C106" s="102" t="s">
        <v>513</v>
      </c>
      <c r="D106" s="102"/>
      <c r="E106" s="102"/>
      <c r="F106" s="121" t="s">
        <v>514</v>
      </c>
      <c r="G106" s="102"/>
      <c r="H106" s="102" t="s">
        <v>547</v>
      </c>
      <c r="I106" s="102" t="s">
        <v>510</v>
      </c>
      <c r="J106" s="102">
        <v>50</v>
      </c>
      <c r="K106" s="113"/>
    </row>
    <row r="107" spans="2:11" ht="15" customHeight="1" x14ac:dyDescent="0.3">
      <c r="B107" s="122"/>
      <c r="C107" s="102" t="s">
        <v>516</v>
      </c>
      <c r="D107" s="102"/>
      <c r="E107" s="102"/>
      <c r="F107" s="121" t="s">
        <v>508</v>
      </c>
      <c r="G107" s="102"/>
      <c r="H107" s="102" t="s">
        <v>547</v>
      </c>
      <c r="I107" s="102" t="s">
        <v>518</v>
      </c>
      <c r="J107" s="102"/>
      <c r="K107" s="113"/>
    </row>
    <row r="108" spans="2:11" ht="15" customHeight="1" x14ac:dyDescent="0.3">
      <c r="B108" s="122"/>
      <c r="C108" s="102" t="s">
        <v>527</v>
      </c>
      <c r="D108" s="102"/>
      <c r="E108" s="102"/>
      <c r="F108" s="121" t="s">
        <v>514</v>
      </c>
      <c r="G108" s="102"/>
      <c r="H108" s="102" t="s">
        <v>547</v>
      </c>
      <c r="I108" s="102" t="s">
        <v>510</v>
      </c>
      <c r="J108" s="102">
        <v>50</v>
      </c>
      <c r="K108" s="113"/>
    </row>
    <row r="109" spans="2:11" ht="15" customHeight="1" x14ac:dyDescent="0.3">
      <c r="B109" s="122"/>
      <c r="C109" s="102" t="s">
        <v>535</v>
      </c>
      <c r="D109" s="102"/>
      <c r="E109" s="102"/>
      <c r="F109" s="121" t="s">
        <v>514</v>
      </c>
      <c r="G109" s="102"/>
      <c r="H109" s="102" t="s">
        <v>547</v>
      </c>
      <c r="I109" s="102" t="s">
        <v>510</v>
      </c>
      <c r="J109" s="102">
        <v>50</v>
      </c>
      <c r="K109" s="113"/>
    </row>
    <row r="110" spans="2:11" ht="15" customHeight="1" x14ac:dyDescent="0.3">
      <c r="B110" s="122"/>
      <c r="C110" s="102" t="s">
        <v>533</v>
      </c>
      <c r="D110" s="102"/>
      <c r="E110" s="102"/>
      <c r="F110" s="121" t="s">
        <v>514</v>
      </c>
      <c r="G110" s="102"/>
      <c r="H110" s="102" t="s">
        <v>547</v>
      </c>
      <c r="I110" s="102" t="s">
        <v>510</v>
      </c>
      <c r="J110" s="102">
        <v>50</v>
      </c>
      <c r="K110" s="113"/>
    </row>
    <row r="111" spans="2:11" ht="15" customHeight="1" x14ac:dyDescent="0.3">
      <c r="B111" s="122"/>
      <c r="C111" s="102" t="s">
        <v>51</v>
      </c>
      <c r="D111" s="102"/>
      <c r="E111" s="102"/>
      <c r="F111" s="121" t="s">
        <v>508</v>
      </c>
      <c r="G111" s="102"/>
      <c r="H111" s="102" t="s">
        <v>548</v>
      </c>
      <c r="I111" s="102" t="s">
        <v>510</v>
      </c>
      <c r="J111" s="102">
        <v>20</v>
      </c>
      <c r="K111" s="113"/>
    </row>
    <row r="112" spans="2:11" ht="15" customHeight="1" x14ac:dyDescent="0.3">
      <c r="B112" s="122"/>
      <c r="C112" s="102" t="s">
        <v>549</v>
      </c>
      <c r="D112" s="102"/>
      <c r="E112" s="102"/>
      <c r="F112" s="121" t="s">
        <v>508</v>
      </c>
      <c r="G112" s="102"/>
      <c r="H112" s="102" t="s">
        <v>550</v>
      </c>
      <c r="I112" s="102" t="s">
        <v>510</v>
      </c>
      <c r="J112" s="102">
        <v>120</v>
      </c>
      <c r="K112" s="113"/>
    </row>
    <row r="113" spans="2:11" ht="15" customHeight="1" x14ac:dyDescent="0.3">
      <c r="B113" s="122"/>
      <c r="C113" s="102" t="s">
        <v>36</v>
      </c>
      <c r="D113" s="102"/>
      <c r="E113" s="102"/>
      <c r="F113" s="121" t="s">
        <v>508</v>
      </c>
      <c r="G113" s="102"/>
      <c r="H113" s="102" t="s">
        <v>551</v>
      </c>
      <c r="I113" s="102" t="s">
        <v>542</v>
      </c>
      <c r="J113" s="102"/>
      <c r="K113" s="113"/>
    </row>
    <row r="114" spans="2:11" ht="15" customHeight="1" x14ac:dyDescent="0.3">
      <c r="B114" s="122"/>
      <c r="C114" s="102" t="s">
        <v>46</v>
      </c>
      <c r="D114" s="102"/>
      <c r="E114" s="102"/>
      <c r="F114" s="121" t="s">
        <v>508</v>
      </c>
      <c r="G114" s="102"/>
      <c r="H114" s="102" t="s">
        <v>552</v>
      </c>
      <c r="I114" s="102" t="s">
        <v>542</v>
      </c>
      <c r="J114" s="102"/>
      <c r="K114" s="113"/>
    </row>
    <row r="115" spans="2:11" ht="15" customHeight="1" x14ac:dyDescent="0.3">
      <c r="B115" s="122"/>
      <c r="C115" s="102" t="s">
        <v>55</v>
      </c>
      <c r="D115" s="102"/>
      <c r="E115" s="102"/>
      <c r="F115" s="121" t="s">
        <v>508</v>
      </c>
      <c r="G115" s="102"/>
      <c r="H115" s="102" t="s">
        <v>553</v>
      </c>
      <c r="I115" s="102" t="s">
        <v>554</v>
      </c>
      <c r="J115" s="102"/>
      <c r="K115" s="113"/>
    </row>
    <row r="116" spans="2:11" ht="15" customHeight="1" x14ac:dyDescent="0.3">
      <c r="B116" s="125"/>
      <c r="C116" s="131"/>
      <c r="D116" s="131"/>
      <c r="E116" s="131"/>
      <c r="F116" s="131"/>
      <c r="G116" s="131"/>
      <c r="H116" s="131"/>
      <c r="I116" s="131"/>
      <c r="J116" s="131"/>
      <c r="K116" s="127"/>
    </row>
    <row r="117" spans="2:11" ht="18.75" customHeight="1" x14ac:dyDescent="0.3">
      <c r="B117" s="132"/>
      <c r="C117" s="98"/>
      <c r="D117" s="98"/>
      <c r="E117" s="98"/>
      <c r="F117" s="133"/>
      <c r="G117" s="98"/>
      <c r="H117" s="98"/>
      <c r="I117" s="98"/>
      <c r="J117" s="98"/>
      <c r="K117" s="132"/>
    </row>
    <row r="118" spans="2:11" ht="18.75" customHeight="1" x14ac:dyDescent="0.3">
      <c r="B118" s="108"/>
      <c r="C118" s="108"/>
      <c r="D118" s="108"/>
      <c r="E118" s="108"/>
      <c r="F118" s="108"/>
      <c r="G118" s="108"/>
      <c r="H118" s="108"/>
      <c r="I118" s="108"/>
      <c r="J118" s="108"/>
      <c r="K118" s="108"/>
    </row>
    <row r="119" spans="2:11" ht="7.5" customHeight="1" x14ac:dyDescent="0.3">
      <c r="B119" s="134"/>
      <c r="C119" s="135"/>
      <c r="D119" s="135"/>
      <c r="E119" s="135"/>
      <c r="F119" s="135"/>
      <c r="G119" s="135"/>
      <c r="H119" s="135"/>
      <c r="I119" s="135"/>
      <c r="J119" s="135"/>
      <c r="K119" s="136"/>
    </row>
    <row r="120" spans="2:11" ht="45" customHeight="1" x14ac:dyDescent="0.3">
      <c r="B120" s="137"/>
      <c r="C120" s="202" t="s">
        <v>555</v>
      </c>
      <c r="D120" s="202"/>
      <c r="E120" s="202"/>
      <c r="F120" s="202"/>
      <c r="G120" s="202"/>
      <c r="H120" s="202"/>
      <c r="I120" s="202"/>
      <c r="J120" s="202"/>
      <c r="K120" s="138"/>
    </row>
    <row r="121" spans="2:11" ht="17.25" customHeight="1" x14ac:dyDescent="0.3">
      <c r="B121" s="139"/>
      <c r="C121" s="114" t="s">
        <v>502</v>
      </c>
      <c r="D121" s="114"/>
      <c r="E121" s="114"/>
      <c r="F121" s="114" t="s">
        <v>503</v>
      </c>
      <c r="G121" s="115"/>
      <c r="H121" s="114" t="s">
        <v>107</v>
      </c>
      <c r="I121" s="114" t="s">
        <v>55</v>
      </c>
      <c r="J121" s="114" t="s">
        <v>504</v>
      </c>
      <c r="K121" s="140"/>
    </row>
    <row r="122" spans="2:11" ht="17.25" customHeight="1" x14ac:dyDescent="0.3">
      <c r="B122" s="139"/>
      <c r="C122" s="116" t="s">
        <v>505</v>
      </c>
      <c r="D122" s="116"/>
      <c r="E122" s="116"/>
      <c r="F122" s="117" t="s">
        <v>506</v>
      </c>
      <c r="G122" s="118"/>
      <c r="H122" s="116"/>
      <c r="I122" s="116"/>
      <c r="J122" s="116" t="s">
        <v>507</v>
      </c>
      <c r="K122" s="140"/>
    </row>
    <row r="123" spans="2:11" ht="5.25" customHeight="1" x14ac:dyDescent="0.3">
      <c r="B123" s="141"/>
      <c r="C123" s="119"/>
      <c r="D123" s="119"/>
      <c r="E123" s="119"/>
      <c r="F123" s="119"/>
      <c r="G123" s="102"/>
      <c r="H123" s="119"/>
      <c r="I123" s="119"/>
      <c r="J123" s="119"/>
      <c r="K123" s="142"/>
    </row>
    <row r="124" spans="2:11" ht="15" customHeight="1" x14ac:dyDescent="0.3">
      <c r="B124" s="141"/>
      <c r="C124" s="102" t="s">
        <v>511</v>
      </c>
      <c r="D124" s="119"/>
      <c r="E124" s="119"/>
      <c r="F124" s="121" t="s">
        <v>508</v>
      </c>
      <c r="G124" s="102"/>
      <c r="H124" s="102" t="s">
        <v>547</v>
      </c>
      <c r="I124" s="102" t="s">
        <v>510</v>
      </c>
      <c r="J124" s="102">
        <v>120</v>
      </c>
      <c r="K124" s="143"/>
    </row>
    <row r="125" spans="2:11" ht="15" customHeight="1" x14ac:dyDescent="0.3">
      <c r="B125" s="141"/>
      <c r="C125" s="102" t="s">
        <v>556</v>
      </c>
      <c r="D125" s="102"/>
      <c r="E125" s="102"/>
      <c r="F125" s="121" t="s">
        <v>508</v>
      </c>
      <c r="G125" s="102"/>
      <c r="H125" s="102" t="s">
        <v>557</v>
      </c>
      <c r="I125" s="102" t="s">
        <v>510</v>
      </c>
      <c r="J125" s="102" t="s">
        <v>558</v>
      </c>
      <c r="K125" s="143"/>
    </row>
    <row r="126" spans="2:11" ht="15" customHeight="1" x14ac:dyDescent="0.3">
      <c r="B126" s="141"/>
      <c r="C126" s="102" t="s">
        <v>457</v>
      </c>
      <c r="D126" s="102"/>
      <c r="E126" s="102"/>
      <c r="F126" s="121" t="s">
        <v>508</v>
      </c>
      <c r="G126" s="102"/>
      <c r="H126" s="102" t="s">
        <v>559</v>
      </c>
      <c r="I126" s="102" t="s">
        <v>510</v>
      </c>
      <c r="J126" s="102" t="s">
        <v>558</v>
      </c>
      <c r="K126" s="143"/>
    </row>
    <row r="127" spans="2:11" ht="15" customHeight="1" x14ac:dyDescent="0.3">
      <c r="B127" s="141"/>
      <c r="C127" s="102" t="s">
        <v>519</v>
      </c>
      <c r="D127" s="102"/>
      <c r="E127" s="102"/>
      <c r="F127" s="121" t="s">
        <v>514</v>
      </c>
      <c r="G127" s="102"/>
      <c r="H127" s="102" t="s">
        <v>520</v>
      </c>
      <c r="I127" s="102" t="s">
        <v>510</v>
      </c>
      <c r="J127" s="102">
        <v>15</v>
      </c>
      <c r="K127" s="143"/>
    </row>
    <row r="128" spans="2:11" ht="15" customHeight="1" x14ac:dyDescent="0.3">
      <c r="B128" s="141"/>
      <c r="C128" s="123" t="s">
        <v>521</v>
      </c>
      <c r="D128" s="123"/>
      <c r="E128" s="123"/>
      <c r="F128" s="124" t="s">
        <v>514</v>
      </c>
      <c r="G128" s="123"/>
      <c r="H128" s="123" t="s">
        <v>522</v>
      </c>
      <c r="I128" s="123" t="s">
        <v>510</v>
      </c>
      <c r="J128" s="123">
        <v>15</v>
      </c>
      <c r="K128" s="143"/>
    </row>
    <row r="129" spans="2:11" ht="15" customHeight="1" x14ac:dyDescent="0.3">
      <c r="B129" s="141"/>
      <c r="C129" s="123" t="s">
        <v>523</v>
      </c>
      <c r="D129" s="123"/>
      <c r="E129" s="123"/>
      <c r="F129" s="124" t="s">
        <v>514</v>
      </c>
      <c r="G129" s="123"/>
      <c r="H129" s="123" t="s">
        <v>524</v>
      </c>
      <c r="I129" s="123" t="s">
        <v>510</v>
      </c>
      <c r="J129" s="123">
        <v>20</v>
      </c>
      <c r="K129" s="143"/>
    </row>
    <row r="130" spans="2:11" ht="15" customHeight="1" x14ac:dyDescent="0.3">
      <c r="B130" s="141"/>
      <c r="C130" s="123" t="s">
        <v>525</v>
      </c>
      <c r="D130" s="123"/>
      <c r="E130" s="123"/>
      <c r="F130" s="124" t="s">
        <v>514</v>
      </c>
      <c r="G130" s="123"/>
      <c r="H130" s="123" t="s">
        <v>526</v>
      </c>
      <c r="I130" s="123" t="s">
        <v>510</v>
      </c>
      <c r="J130" s="123">
        <v>20</v>
      </c>
      <c r="K130" s="143"/>
    </row>
    <row r="131" spans="2:11" ht="15" customHeight="1" x14ac:dyDescent="0.3">
      <c r="B131" s="141"/>
      <c r="C131" s="102" t="s">
        <v>513</v>
      </c>
      <c r="D131" s="102"/>
      <c r="E131" s="102"/>
      <c r="F131" s="121" t="s">
        <v>514</v>
      </c>
      <c r="G131" s="102"/>
      <c r="H131" s="102" t="s">
        <v>547</v>
      </c>
      <c r="I131" s="102" t="s">
        <v>510</v>
      </c>
      <c r="J131" s="102">
        <v>50</v>
      </c>
      <c r="K131" s="143"/>
    </row>
    <row r="132" spans="2:11" ht="15" customHeight="1" x14ac:dyDescent="0.3">
      <c r="B132" s="141"/>
      <c r="C132" s="102" t="s">
        <v>527</v>
      </c>
      <c r="D132" s="102"/>
      <c r="E132" s="102"/>
      <c r="F132" s="121" t="s">
        <v>514</v>
      </c>
      <c r="G132" s="102"/>
      <c r="H132" s="102" t="s">
        <v>547</v>
      </c>
      <c r="I132" s="102" t="s">
        <v>510</v>
      </c>
      <c r="J132" s="102">
        <v>50</v>
      </c>
      <c r="K132" s="143"/>
    </row>
    <row r="133" spans="2:11" ht="15" customHeight="1" x14ac:dyDescent="0.3">
      <c r="B133" s="141"/>
      <c r="C133" s="102" t="s">
        <v>533</v>
      </c>
      <c r="D133" s="102"/>
      <c r="E133" s="102"/>
      <c r="F133" s="121" t="s">
        <v>514</v>
      </c>
      <c r="G133" s="102"/>
      <c r="H133" s="102" t="s">
        <v>547</v>
      </c>
      <c r="I133" s="102" t="s">
        <v>510</v>
      </c>
      <c r="J133" s="102">
        <v>50</v>
      </c>
      <c r="K133" s="143"/>
    </row>
    <row r="134" spans="2:11" ht="15" customHeight="1" x14ac:dyDescent="0.3">
      <c r="B134" s="141"/>
      <c r="C134" s="102" t="s">
        <v>535</v>
      </c>
      <c r="D134" s="102"/>
      <c r="E134" s="102"/>
      <c r="F134" s="121" t="s">
        <v>514</v>
      </c>
      <c r="G134" s="102"/>
      <c r="H134" s="102" t="s">
        <v>547</v>
      </c>
      <c r="I134" s="102" t="s">
        <v>510</v>
      </c>
      <c r="J134" s="102">
        <v>50</v>
      </c>
      <c r="K134" s="143"/>
    </row>
    <row r="135" spans="2:11" ht="15" customHeight="1" x14ac:dyDescent="0.3">
      <c r="B135" s="141"/>
      <c r="C135" s="102" t="s">
        <v>112</v>
      </c>
      <c r="D135" s="102"/>
      <c r="E135" s="102"/>
      <c r="F135" s="121" t="s">
        <v>514</v>
      </c>
      <c r="G135" s="102"/>
      <c r="H135" s="102" t="s">
        <v>560</v>
      </c>
      <c r="I135" s="102" t="s">
        <v>510</v>
      </c>
      <c r="J135" s="102">
        <v>255</v>
      </c>
      <c r="K135" s="143"/>
    </row>
    <row r="136" spans="2:11" ht="15" customHeight="1" x14ac:dyDescent="0.3">
      <c r="B136" s="141"/>
      <c r="C136" s="102" t="s">
        <v>537</v>
      </c>
      <c r="D136" s="102"/>
      <c r="E136" s="102"/>
      <c r="F136" s="121" t="s">
        <v>508</v>
      </c>
      <c r="G136" s="102"/>
      <c r="H136" s="102" t="s">
        <v>561</v>
      </c>
      <c r="I136" s="102" t="s">
        <v>539</v>
      </c>
      <c r="J136" s="102"/>
      <c r="K136" s="143"/>
    </row>
    <row r="137" spans="2:11" ht="15" customHeight="1" x14ac:dyDescent="0.3">
      <c r="B137" s="141"/>
      <c r="C137" s="102" t="s">
        <v>540</v>
      </c>
      <c r="D137" s="102"/>
      <c r="E137" s="102"/>
      <c r="F137" s="121" t="s">
        <v>508</v>
      </c>
      <c r="G137" s="102"/>
      <c r="H137" s="102" t="s">
        <v>562</v>
      </c>
      <c r="I137" s="102" t="s">
        <v>542</v>
      </c>
      <c r="J137" s="102"/>
      <c r="K137" s="143"/>
    </row>
    <row r="138" spans="2:11" ht="15" customHeight="1" x14ac:dyDescent="0.3">
      <c r="B138" s="141"/>
      <c r="C138" s="102" t="s">
        <v>543</v>
      </c>
      <c r="D138" s="102"/>
      <c r="E138" s="102"/>
      <c r="F138" s="121" t="s">
        <v>508</v>
      </c>
      <c r="G138" s="102"/>
      <c r="H138" s="102" t="s">
        <v>543</v>
      </c>
      <c r="I138" s="102" t="s">
        <v>542</v>
      </c>
      <c r="J138" s="102"/>
      <c r="K138" s="143"/>
    </row>
    <row r="139" spans="2:11" ht="15" customHeight="1" x14ac:dyDescent="0.3">
      <c r="B139" s="141"/>
      <c r="C139" s="102" t="s">
        <v>36</v>
      </c>
      <c r="D139" s="102"/>
      <c r="E139" s="102"/>
      <c r="F139" s="121" t="s">
        <v>508</v>
      </c>
      <c r="G139" s="102"/>
      <c r="H139" s="102" t="s">
        <v>563</v>
      </c>
      <c r="I139" s="102" t="s">
        <v>542</v>
      </c>
      <c r="J139" s="102"/>
      <c r="K139" s="143"/>
    </row>
    <row r="140" spans="2:11" ht="15" customHeight="1" x14ac:dyDescent="0.3">
      <c r="B140" s="141"/>
      <c r="C140" s="102" t="s">
        <v>564</v>
      </c>
      <c r="D140" s="102"/>
      <c r="E140" s="102"/>
      <c r="F140" s="121" t="s">
        <v>508</v>
      </c>
      <c r="G140" s="102"/>
      <c r="H140" s="102" t="s">
        <v>565</v>
      </c>
      <c r="I140" s="102" t="s">
        <v>542</v>
      </c>
      <c r="J140" s="102"/>
      <c r="K140" s="143"/>
    </row>
    <row r="141" spans="2:11" ht="15" customHeight="1" x14ac:dyDescent="0.3">
      <c r="B141" s="144"/>
      <c r="C141" s="145"/>
      <c r="D141" s="145"/>
      <c r="E141" s="145"/>
      <c r="F141" s="145"/>
      <c r="G141" s="145"/>
      <c r="H141" s="145"/>
      <c r="I141" s="145"/>
      <c r="J141" s="145"/>
      <c r="K141" s="146"/>
    </row>
    <row r="142" spans="2:11" ht="18.75" customHeight="1" x14ac:dyDescent="0.3">
      <c r="B142" s="98"/>
      <c r="C142" s="98"/>
      <c r="D142" s="98"/>
      <c r="E142" s="98"/>
      <c r="F142" s="133"/>
      <c r="G142" s="98"/>
      <c r="H142" s="98"/>
      <c r="I142" s="98"/>
      <c r="J142" s="98"/>
      <c r="K142" s="98"/>
    </row>
    <row r="143" spans="2:11" ht="18.75" customHeight="1" x14ac:dyDescent="0.3">
      <c r="B143" s="108"/>
      <c r="C143" s="108"/>
      <c r="D143" s="108"/>
      <c r="E143" s="108"/>
      <c r="F143" s="108"/>
      <c r="G143" s="108"/>
      <c r="H143" s="108"/>
      <c r="I143" s="108"/>
      <c r="J143" s="108"/>
      <c r="K143" s="108"/>
    </row>
    <row r="144" spans="2:11" ht="7.5" customHeight="1" x14ac:dyDescent="0.3">
      <c r="B144" s="109"/>
      <c r="C144" s="110"/>
      <c r="D144" s="110"/>
      <c r="E144" s="110"/>
      <c r="F144" s="110"/>
      <c r="G144" s="110"/>
      <c r="H144" s="110"/>
      <c r="I144" s="110"/>
      <c r="J144" s="110"/>
      <c r="K144" s="111"/>
    </row>
    <row r="145" spans="2:11" ht="45" customHeight="1" x14ac:dyDescent="0.3">
      <c r="B145" s="112"/>
      <c r="C145" s="207" t="s">
        <v>566</v>
      </c>
      <c r="D145" s="207"/>
      <c r="E145" s="207"/>
      <c r="F145" s="207"/>
      <c r="G145" s="207"/>
      <c r="H145" s="207"/>
      <c r="I145" s="207"/>
      <c r="J145" s="207"/>
      <c r="K145" s="113"/>
    </row>
    <row r="146" spans="2:11" ht="17.25" customHeight="1" x14ac:dyDescent="0.3">
      <c r="B146" s="112"/>
      <c r="C146" s="114" t="s">
        <v>502</v>
      </c>
      <c r="D146" s="114"/>
      <c r="E146" s="114"/>
      <c r="F146" s="114" t="s">
        <v>503</v>
      </c>
      <c r="G146" s="115"/>
      <c r="H146" s="114" t="s">
        <v>107</v>
      </c>
      <c r="I146" s="114" t="s">
        <v>55</v>
      </c>
      <c r="J146" s="114" t="s">
        <v>504</v>
      </c>
      <c r="K146" s="113"/>
    </row>
    <row r="147" spans="2:11" ht="17.25" customHeight="1" x14ac:dyDescent="0.3">
      <c r="B147" s="112"/>
      <c r="C147" s="116" t="s">
        <v>505</v>
      </c>
      <c r="D147" s="116"/>
      <c r="E147" s="116"/>
      <c r="F147" s="117" t="s">
        <v>506</v>
      </c>
      <c r="G147" s="118"/>
      <c r="H147" s="116"/>
      <c r="I147" s="116"/>
      <c r="J147" s="116" t="s">
        <v>507</v>
      </c>
      <c r="K147" s="113"/>
    </row>
    <row r="148" spans="2:11" ht="5.25" customHeight="1" x14ac:dyDescent="0.3">
      <c r="B148" s="122"/>
      <c r="C148" s="119"/>
      <c r="D148" s="119"/>
      <c r="E148" s="119"/>
      <c r="F148" s="119"/>
      <c r="G148" s="120"/>
      <c r="H148" s="119"/>
      <c r="I148" s="119"/>
      <c r="J148" s="119"/>
      <c r="K148" s="143"/>
    </row>
    <row r="149" spans="2:11" ht="15" customHeight="1" x14ac:dyDescent="0.3">
      <c r="B149" s="122"/>
      <c r="C149" s="147" t="s">
        <v>511</v>
      </c>
      <c r="D149" s="102"/>
      <c r="E149" s="102"/>
      <c r="F149" s="148" t="s">
        <v>508</v>
      </c>
      <c r="G149" s="102"/>
      <c r="H149" s="147" t="s">
        <v>547</v>
      </c>
      <c r="I149" s="147" t="s">
        <v>510</v>
      </c>
      <c r="J149" s="147">
        <v>120</v>
      </c>
      <c r="K149" s="143"/>
    </row>
    <row r="150" spans="2:11" ht="15" customHeight="1" x14ac:dyDescent="0.3">
      <c r="B150" s="122"/>
      <c r="C150" s="147" t="s">
        <v>556</v>
      </c>
      <c r="D150" s="102"/>
      <c r="E150" s="102"/>
      <c r="F150" s="148" t="s">
        <v>508</v>
      </c>
      <c r="G150" s="102"/>
      <c r="H150" s="147" t="s">
        <v>567</v>
      </c>
      <c r="I150" s="147" t="s">
        <v>510</v>
      </c>
      <c r="J150" s="147" t="s">
        <v>558</v>
      </c>
      <c r="K150" s="143"/>
    </row>
    <row r="151" spans="2:11" ht="15" customHeight="1" x14ac:dyDescent="0.3">
      <c r="B151" s="122"/>
      <c r="C151" s="147" t="s">
        <v>457</v>
      </c>
      <c r="D151" s="102"/>
      <c r="E151" s="102"/>
      <c r="F151" s="148" t="s">
        <v>508</v>
      </c>
      <c r="G151" s="102"/>
      <c r="H151" s="147" t="s">
        <v>568</v>
      </c>
      <c r="I151" s="147" t="s">
        <v>510</v>
      </c>
      <c r="J151" s="147" t="s">
        <v>558</v>
      </c>
      <c r="K151" s="143"/>
    </row>
    <row r="152" spans="2:11" ht="15" customHeight="1" x14ac:dyDescent="0.3">
      <c r="B152" s="122"/>
      <c r="C152" s="147" t="s">
        <v>513</v>
      </c>
      <c r="D152" s="102"/>
      <c r="E152" s="102"/>
      <c r="F152" s="148" t="s">
        <v>514</v>
      </c>
      <c r="G152" s="102"/>
      <c r="H152" s="147" t="s">
        <v>547</v>
      </c>
      <c r="I152" s="147" t="s">
        <v>510</v>
      </c>
      <c r="J152" s="147">
        <v>50</v>
      </c>
      <c r="K152" s="143"/>
    </row>
    <row r="153" spans="2:11" ht="15" customHeight="1" x14ac:dyDescent="0.3">
      <c r="B153" s="122"/>
      <c r="C153" s="147" t="s">
        <v>516</v>
      </c>
      <c r="D153" s="102"/>
      <c r="E153" s="102"/>
      <c r="F153" s="148" t="s">
        <v>508</v>
      </c>
      <c r="G153" s="102"/>
      <c r="H153" s="147" t="s">
        <v>547</v>
      </c>
      <c r="I153" s="147" t="s">
        <v>518</v>
      </c>
      <c r="J153" s="147"/>
      <c r="K153" s="143"/>
    </row>
    <row r="154" spans="2:11" ht="15" customHeight="1" x14ac:dyDescent="0.3">
      <c r="B154" s="122"/>
      <c r="C154" s="147" t="s">
        <v>527</v>
      </c>
      <c r="D154" s="102"/>
      <c r="E154" s="102"/>
      <c r="F154" s="148" t="s">
        <v>514</v>
      </c>
      <c r="G154" s="102"/>
      <c r="H154" s="147" t="s">
        <v>547</v>
      </c>
      <c r="I154" s="147" t="s">
        <v>510</v>
      </c>
      <c r="J154" s="147">
        <v>50</v>
      </c>
      <c r="K154" s="143"/>
    </row>
    <row r="155" spans="2:11" ht="15" customHeight="1" x14ac:dyDescent="0.3">
      <c r="B155" s="122"/>
      <c r="C155" s="147" t="s">
        <v>535</v>
      </c>
      <c r="D155" s="102"/>
      <c r="E155" s="102"/>
      <c r="F155" s="148" t="s">
        <v>514</v>
      </c>
      <c r="G155" s="102"/>
      <c r="H155" s="147" t="s">
        <v>547</v>
      </c>
      <c r="I155" s="147" t="s">
        <v>510</v>
      </c>
      <c r="J155" s="147">
        <v>50</v>
      </c>
      <c r="K155" s="143"/>
    </row>
    <row r="156" spans="2:11" ht="15" customHeight="1" x14ac:dyDescent="0.3">
      <c r="B156" s="122"/>
      <c r="C156" s="147" t="s">
        <v>533</v>
      </c>
      <c r="D156" s="102"/>
      <c r="E156" s="102"/>
      <c r="F156" s="148" t="s">
        <v>514</v>
      </c>
      <c r="G156" s="102"/>
      <c r="H156" s="147" t="s">
        <v>547</v>
      </c>
      <c r="I156" s="147" t="s">
        <v>510</v>
      </c>
      <c r="J156" s="147">
        <v>50</v>
      </c>
      <c r="K156" s="143"/>
    </row>
    <row r="157" spans="2:11" ht="15" customHeight="1" x14ac:dyDescent="0.3">
      <c r="B157" s="122"/>
      <c r="C157" s="147" t="s">
        <v>94</v>
      </c>
      <c r="D157" s="102"/>
      <c r="E157" s="102"/>
      <c r="F157" s="148" t="s">
        <v>508</v>
      </c>
      <c r="G157" s="102"/>
      <c r="H157" s="147" t="s">
        <v>569</v>
      </c>
      <c r="I157" s="147" t="s">
        <v>510</v>
      </c>
      <c r="J157" s="147" t="s">
        <v>570</v>
      </c>
      <c r="K157" s="143"/>
    </row>
    <row r="158" spans="2:11" ht="15" customHeight="1" x14ac:dyDescent="0.3">
      <c r="B158" s="122"/>
      <c r="C158" s="147" t="s">
        <v>571</v>
      </c>
      <c r="D158" s="102"/>
      <c r="E158" s="102"/>
      <c r="F158" s="148" t="s">
        <v>508</v>
      </c>
      <c r="G158" s="102"/>
      <c r="H158" s="147" t="s">
        <v>572</v>
      </c>
      <c r="I158" s="147" t="s">
        <v>542</v>
      </c>
      <c r="J158" s="147"/>
      <c r="K158" s="143"/>
    </row>
    <row r="159" spans="2:11" ht="15" customHeight="1" x14ac:dyDescent="0.3">
      <c r="B159" s="149"/>
      <c r="C159" s="131"/>
      <c r="D159" s="131"/>
      <c r="E159" s="131"/>
      <c r="F159" s="131"/>
      <c r="G159" s="131"/>
      <c r="H159" s="131"/>
      <c r="I159" s="131"/>
      <c r="J159" s="131"/>
      <c r="K159" s="150"/>
    </row>
    <row r="160" spans="2:11" ht="18.75" customHeight="1" x14ac:dyDescent="0.3">
      <c r="B160" s="98"/>
      <c r="C160" s="102"/>
      <c r="D160" s="102"/>
      <c r="E160" s="102"/>
      <c r="F160" s="121"/>
      <c r="G160" s="102"/>
      <c r="H160" s="102"/>
      <c r="I160" s="102"/>
      <c r="J160" s="102"/>
      <c r="K160" s="98"/>
    </row>
    <row r="161" spans="2:11" ht="18.75" customHeight="1" x14ac:dyDescent="0.3">
      <c r="B161" s="108"/>
      <c r="C161" s="108"/>
      <c r="D161" s="108"/>
      <c r="E161" s="108"/>
      <c r="F161" s="108"/>
      <c r="G161" s="108"/>
      <c r="H161" s="108"/>
      <c r="I161" s="108"/>
      <c r="J161" s="108"/>
      <c r="K161" s="108"/>
    </row>
    <row r="162" spans="2:11" ht="7.5" customHeight="1" x14ac:dyDescent="0.3">
      <c r="B162" s="90"/>
      <c r="C162" s="91"/>
      <c r="D162" s="91"/>
      <c r="E162" s="91"/>
      <c r="F162" s="91"/>
      <c r="G162" s="91"/>
      <c r="H162" s="91"/>
      <c r="I162" s="91"/>
      <c r="J162" s="91"/>
      <c r="K162" s="92"/>
    </row>
    <row r="163" spans="2:11" ht="45" customHeight="1" x14ac:dyDescent="0.3">
      <c r="B163" s="93"/>
      <c r="C163" s="202" t="s">
        <v>573</v>
      </c>
      <c r="D163" s="202"/>
      <c r="E163" s="202"/>
      <c r="F163" s="202"/>
      <c r="G163" s="202"/>
      <c r="H163" s="202"/>
      <c r="I163" s="202"/>
      <c r="J163" s="202"/>
      <c r="K163" s="94"/>
    </row>
    <row r="164" spans="2:11" ht="17.25" customHeight="1" x14ac:dyDescent="0.3">
      <c r="B164" s="93"/>
      <c r="C164" s="114" t="s">
        <v>502</v>
      </c>
      <c r="D164" s="114"/>
      <c r="E164" s="114"/>
      <c r="F164" s="114" t="s">
        <v>503</v>
      </c>
      <c r="G164" s="151"/>
      <c r="H164" s="152" t="s">
        <v>107</v>
      </c>
      <c r="I164" s="152" t="s">
        <v>55</v>
      </c>
      <c r="J164" s="114" t="s">
        <v>504</v>
      </c>
      <c r="K164" s="94"/>
    </row>
    <row r="165" spans="2:11" ht="17.25" customHeight="1" x14ac:dyDescent="0.3">
      <c r="B165" s="95"/>
      <c r="C165" s="116" t="s">
        <v>505</v>
      </c>
      <c r="D165" s="116"/>
      <c r="E165" s="116"/>
      <c r="F165" s="117" t="s">
        <v>506</v>
      </c>
      <c r="G165" s="153"/>
      <c r="H165" s="154"/>
      <c r="I165" s="154"/>
      <c r="J165" s="116" t="s">
        <v>507</v>
      </c>
      <c r="K165" s="96"/>
    </row>
    <row r="166" spans="2:11" ht="5.25" customHeight="1" x14ac:dyDescent="0.3">
      <c r="B166" s="122"/>
      <c r="C166" s="119"/>
      <c r="D166" s="119"/>
      <c r="E166" s="119"/>
      <c r="F166" s="119"/>
      <c r="G166" s="120"/>
      <c r="H166" s="119"/>
      <c r="I166" s="119"/>
      <c r="J166" s="119"/>
      <c r="K166" s="143"/>
    </row>
    <row r="167" spans="2:11" ht="15" customHeight="1" x14ac:dyDescent="0.3">
      <c r="B167" s="122"/>
      <c r="C167" s="102" t="s">
        <v>511</v>
      </c>
      <c r="D167" s="102"/>
      <c r="E167" s="102"/>
      <c r="F167" s="121" t="s">
        <v>508</v>
      </c>
      <c r="G167" s="102"/>
      <c r="H167" s="102" t="s">
        <v>547</v>
      </c>
      <c r="I167" s="102" t="s">
        <v>510</v>
      </c>
      <c r="J167" s="102">
        <v>120</v>
      </c>
      <c r="K167" s="143"/>
    </row>
    <row r="168" spans="2:11" ht="15" customHeight="1" x14ac:dyDescent="0.3">
      <c r="B168" s="122"/>
      <c r="C168" s="102" t="s">
        <v>556</v>
      </c>
      <c r="D168" s="102"/>
      <c r="E168" s="102"/>
      <c r="F168" s="121" t="s">
        <v>508</v>
      </c>
      <c r="G168" s="102"/>
      <c r="H168" s="102" t="s">
        <v>557</v>
      </c>
      <c r="I168" s="102" t="s">
        <v>510</v>
      </c>
      <c r="J168" s="102" t="s">
        <v>558</v>
      </c>
      <c r="K168" s="143"/>
    </row>
    <row r="169" spans="2:11" ht="15" customHeight="1" x14ac:dyDescent="0.3">
      <c r="B169" s="122"/>
      <c r="C169" s="102" t="s">
        <v>457</v>
      </c>
      <c r="D169" s="102"/>
      <c r="E169" s="102"/>
      <c r="F169" s="121" t="s">
        <v>508</v>
      </c>
      <c r="G169" s="102"/>
      <c r="H169" s="102" t="s">
        <v>574</v>
      </c>
      <c r="I169" s="102" t="s">
        <v>510</v>
      </c>
      <c r="J169" s="102" t="s">
        <v>558</v>
      </c>
      <c r="K169" s="143"/>
    </row>
    <row r="170" spans="2:11" ht="15" customHeight="1" x14ac:dyDescent="0.3">
      <c r="B170" s="122"/>
      <c r="C170" s="102" t="s">
        <v>513</v>
      </c>
      <c r="D170" s="102"/>
      <c r="E170" s="102"/>
      <c r="F170" s="121" t="s">
        <v>514</v>
      </c>
      <c r="G170" s="102"/>
      <c r="H170" s="102" t="s">
        <v>574</v>
      </c>
      <c r="I170" s="102" t="s">
        <v>510</v>
      </c>
      <c r="J170" s="102">
        <v>50</v>
      </c>
      <c r="K170" s="143"/>
    </row>
    <row r="171" spans="2:11" ht="15" customHeight="1" x14ac:dyDescent="0.3">
      <c r="B171" s="122"/>
      <c r="C171" s="102" t="s">
        <v>516</v>
      </c>
      <c r="D171" s="102"/>
      <c r="E171" s="102"/>
      <c r="F171" s="121" t="s">
        <v>508</v>
      </c>
      <c r="G171" s="102"/>
      <c r="H171" s="102" t="s">
        <v>574</v>
      </c>
      <c r="I171" s="102" t="s">
        <v>518</v>
      </c>
      <c r="J171" s="102"/>
      <c r="K171" s="143"/>
    </row>
    <row r="172" spans="2:11" ht="15" customHeight="1" x14ac:dyDescent="0.3">
      <c r="B172" s="122"/>
      <c r="C172" s="102" t="s">
        <v>527</v>
      </c>
      <c r="D172" s="102"/>
      <c r="E172" s="102"/>
      <c r="F172" s="121" t="s">
        <v>514</v>
      </c>
      <c r="G172" s="102"/>
      <c r="H172" s="102" t="s">
        <v>574</v>
      </c>
      <c r="I172" s="102" t="s">
        <v>510</v>
      </c>
      <c r="J172" s="102">
        <v>50</v>
      </c>
      <c r="K172" s="143"/>
    </row>
    <row r="173" spans="2:11" ht="15" customHeight="1" x14ac:dyDescent="0.3">
      <c r="B173" s="122"/>
      <c r="C173" s="102" t="s">
        <v>535</v>
      </c>
      <c r="D173" s="102"/>
      <c r="E173" s="102"/>
      <c r="F173" s="121" t="s">
        <v>514</v>
      </c>
      <c r="G173" s="102"/>
      <c r="H173" s="102" t="s">
        <v>574</v>
      </c>
      <c r="I173" s="102" t="s">
        <v>510</v>
      </c>
      <c r="J173" s="102">
        <v>50</v>
      </c>
      <c r="K173" s="143"/>
    </row>
    <row r="174" spans="2:11" ht="15" customHeight="1" x14ac:dyDescent="0.3">
      <c r="B174" s="122"/>
      <c r="C174" s="102" t="s">
        <v>533</v>
      </c>
      <c r="D174" s="102"/>
      <c r="E174" s="102"/>
      <c r="F174" s="121" t="s">
        <v>514</v>
      </c>
      <c r="G174" s="102"/>
      <c r="H174" s="102" t="s">
        <v>574</v>
      </c>
      <c r="I174" s="102" t="s">
        <v>510</v>
      </c>
      <c r="J174" s="102">
        <v>50</v>
      </c>
      <c r="K174" s="143"/>
    </row>
    <row r="175" spans="2:11" ht="15" customHeight="1" x14ac:dyDescent="0.3">
      <c r="B175" s="122"/>
      <c r="C175" s="102" t="s">
        <v>106</v>
      </c>
      <c r="D175" s="102"/>
      <c r="E175" s="102"/>
      <c r="F175" s="121" t="s">
        <v>508</v>
      </c>
      <c r="G175" s="102"/>
      <c r="H175" s="102" t="s">
        <v>575</v>
      </c>
      <c r="I175" s="102" t="s">
        <v>576</v>
      </c>
      <c r="J175" s="102"/>
      <c r="K175" s="143"/>
    </row>
    <row r="176" spans="2:11" ht="15" customHeight="1" x14ac:dyDescent="0.3">
      <c r="B176" s="122"/>
      <c r="C176" s="102" t="s">
        <v>55</v>
      </c>
      <c r="D176" s="102"/>
      <c r="E176" s="102"/>
      <c r="F176" s="121" t="s">
        <v>508</v>
      </c>
      <c r="G176" s="102"/>
      <c r="H176" s="102" t="s">
        <v>577</v>
      </c>
      <c r="I176" s="102" t="s">
        <v>578</v>
      </c>
      <c r="J176" s="102">
        <v>1</v>
      </c>
      <c r="K176" s="143"/>
    </row>
    <row r="177" spans="2:11" ht="15" customHeight="1" x14ac:dyDescent="0.3">
      <c r="B177" s="122"/>
      <c r="C177" s="102" t="s">
        <v>51</v>
      </c>
      <c r="D177" s="102"/>
      <c r="E177" s="102"/>
      <c r="F177" s="121" t="s">
        <v>508</v>
      </c>
      <c r="G177" s="102"/>
      <c r="H177" s="102" t="s">
        <v>579</v>
      </c>
      <c r="I177" s="102" t="s">
        <v>510</v>
      </c>
      <c r="J177" s="102">
        <v>20</v>
      </c>
      <c r="K177" s="143"/>
    </row>
    <row r="178" spans="2:11" ht="15" customHeight="1" x14ac:dyDescent="0.3">
      <c r="B178" s="122"/>
      <c r="C178" s="102" t="s">
        <v>107</v>
      </c>
      <c r="D178" s="102"/>
      <c r="E178" s="102"/>
      <c r="F178" s="121" t="s">
        <v>508</v>
      </c>
      <c r="G178" s="102"/>
      <c r="H178" s="102" t="s">
        <v>580</v>
      </c>
      <c r="I178" s="102" t="s">
        <v>510</v>
      </c>
      <c r="J178" s="102">
        <v>255</v>
      </c>
      <c r="K178" s="143"/>
    </row>
    <row r="179" spans="2:11" ht="15" customHeight="1" x14ac:dyDescent="0.3">
      <c r="B179" s="122"/>
      <c r="C179" s="102" t="s">
        <v>108</v>
      </c>
      <c r="D179" s="102"/>
      <c r="E179" s="102"/>
      <c r="F179" s="121" t="s">
        <v>508</v>
      </c>
      <c r="G179" s="102"/>
      <c r="H179" s="102" t="s">
        <v>473</v>
      </c>
      <c r="I179" s="102" t="s">
        <v>510</v>
      </c>
      <c r="J179" s="102">
        <v>10</v>
      </c>
      <c r="K179" s="143"/>
    </row>
    <row r="180" spans="2:11" ht="15" customHeight="1" x14ac:dyDescent="0.3">
      <c r="B180" s="122"/>
      <c r="C180" s="102" t="s">
        <v>109</v>
      </c>
      <c r="D180" s="102"/>
      <c r="E180" s="102"/>
      <c r="F180" s="121" t="s">
        <v>508</v>
      </c>
      <c r="G180" s="102"/>
      <c r="H180" s="102" t="s">
        <v>581</v>
      </c>
      <c r="I180" s="102" t="s">
        <v>542</v>
      </c>
      <c r="J180" s="102"/>
      <c r="K180" s="143"/>
    </row>
    <row r="181" spans="2:11" ht="15" customHeight="1" x14ac:dyDescent="0.3">
      <c r="B181" s="122"/>
      <c r="C181" s="102" t="s">
        <v>582</v>
      </c>
      <c r="D181" s="102"/>
      <c r="E181" s="102"/>
      <c r="F181" s="121" t="s">
        <v>508</v>
      </c>
      <c r="G181" s="102"/>
      <c r="H181" s="102" t="s">
        <v>583</v>
      </c>
      <c r="I181" s="102" t="s">
        <v>542</v>
      </c>
      <c r="J181" s="102"/>
      <c r="K181" s="143"/>
    </row>
    <row r="182" spans="2:11" ht="15" customHeight="1" x14ac:dyDescent="0.3">
      <c r="B182" s="122"/>
      <c r="C182" s="102" t="s">
        <v>571</v>
      </c>
      <c r="D182" s="102"/>
      <c r="E182" s="102"/>
      <c r="F182" s="121" t="s">
        <v>508</v>
      </c>
      <c r="G182" s="102"/>
      <c r="H182" s="102" t="s">
        <v>584</v>
      </c>
      <c r="I182" s="102" t="s">
        <v>542</v>
      </c>
      <c r="J182" s="102"/>
      <c r="K182" s="143"/>
    </row>
    <row r="183" spans="2:11" ht="15" customHeight="1" x14ac:dyDescent="0.3">
      <c r="B183" s="122"/>
      <c r="C183" s="102" t="s">
        <v>111</v>
      </c>
      <c r="D183" s="102"/>
      <c r="E183" s="102"/>
      <c r="F183" s="121" t="s">
        <v>514</v>
      </c>
      <c r="G183" s="102"/>
      <c r="H183" s="102" t="s">
        <v>585</v>
      </c>
      <c r="I183" s="102" t="s">
        <v>510</v>
      </c>
      <c r="J183" s="102">
        <v>50</v>
      </c>
      <c r="K183" s="143"/>
    </row>
    <row r="184" spans="2:11" ht="15" customHeight="1" x14ac:dyDescent="0.3">
      <c r="B184" s="122"/>
      <c r="C184" s="102" t="s">
        <v>586</v>
      </c>
      <c r="D184" s="102"/>
      <c r="E184" s="102"/>
      <c r="F184" s="121" t="s">
        <v>514</v>
      </c>
      <c r="G184" s="102"/>
      <c r="H184" s="102" t="s">
        <v>587</v>
      </c>
      <c r="I184" s="102" t="s">
        <v>588</v>
      </c>
      <c r="J184" s="102"/>
      <c r="K184" s="143"/>
    </row>
    <row r="185" spans="2:11" ht="15" customHeight="1" x14ac:dyDescent="0.3">
      <c r="B185" s="122"/>
      <c r="C185" s="102" t="s">
        <v>589</v>
      </c>
      <c r="D185" s="102"/>
      <c r="E185" s="102"/>
      <c r="F185" s="121" t="s">
        <v>514</v>
      </c>
      <c r="G185" s="102"/>
      <c r="H185" s="102" t="s">
        <v>590</v>
      </c>
      <c r="I185" s="102" t="s">
        <v>588</v>
      </c>
      <c r="J185" s="102"/>
      <c r="K185" s="143"/>
    </row>
    <row r="186" spans="2:11" ht="15" customHeight="1" x14ac:dyDescent="0.3">
      <c r="B186" s="122"/>
      <c r="C186" s="102" t="s">
        <v>591</v>
      </c>
      <c r="D186" s="102"/>
      <c r="E186" s="102"/>
      <c r="F186" s="121" t="s">
        <v>514</v>
      </c>
      <c r="G186" s="102"/>
      <c r="H186" s="102" t="s">
        <v>592</v>
      </c>
      <c r="I186" s="102" t="s">
        <v>588</v>
      </c>
      <c r="J186" s="102"/>
      <c r="K186" s="143"/>
    </row>
    <row r="187" spans="2:11" ht="15" customHeight="1" x14ac:dyDescent="0.3">
      <c r="B187" s="122"/>
      <c r="C187" s="155" t="s">
        <v>593</v>
      </c>
      <c r="D187" s="102"/>
      <c r="E187" s="102"/>
      <c r="F187" s="121" t="s">
        <v>514</v>
      </c>
      <c r="G187" s="102"/>
      <c r="H187" s="102" t="s">
        <v>594</v>
      </c>
      <c r="I187" s="102" t="s">
        <v>595</v>
      </c>
      <c r="J187" s="156" t="s">
        <v>596</v>
      </c>
      <c r="K187" s="143"/>
    </row>
    <row r="188" spans="2:11" ht="15" customHeight="1" x14ac:dyDescent="0.3">
      <c r="B188" s="122"/>
      <c r="C188" s="107" t="s">
        <v>40</v>
      </c>
      <c r="D188" s="102"/>
      <c r="E188" s="102"/>
      <c r="F188" s="121" t="s">
        <v>508</v>
      </c>
      <c r="G188" s="102"/>
      <c r="H188" s="98" t="s">
        <v>597</v>
      </c>
      <c r="I188" s="102" t="s">
        <v>598</v>
      </c>
      <c r="J188" s="102"/>
      <c r="K188" s="143"/>
    </row>
    <row r="189" spans="2:11" ht="15" customHeight="1" x14ac:dyDescent="0.3">
      <c r="B189" s="122"/>
      <c r="C189" s="107" t="s">
        <v>599</v>
      </c>
      <c r="D189" s="102"/>
      <c r="E189" s="102"/>
      <c r="F189" s="121" t="s">
        <v>508</v>
      </c>
      <c r="G189" s="102"/>
      <c r="H189" s="102" t="s">
        <v>600</v>
      </c>
      <c r="I189" s="102" t="s">
        <v>542</v>
      </c>
      <c r="J189" s="102"/>
      <c r="K189" s="143"/>
    </row>
    <row r="190" spans="2:11" ht="15" customHeight="1" x14ac:dyDescent="0.3">
      <c r="B190" s="122"/>
      <c r="C190" s="107" t="s">
        <v>601</v>
      </c>
      <c r="D190" s="102"/>
      <c r="E190" s="102"/>
      <c r="F190" s="121" t="s">
        <v>508</v>
      </c>
      <c r="G190" s="102"/>
      <c r="H190" s="102" t="s">
        <v>602</v>
      </c>
      <c r="I190" s="102" t="s">
        <v>542</v>
      </c>
      <c r="J190" s="102"/>
      <c r="K190" s="143"/>
    </row>
    <row r="191" spans="2:11" ht="15" customHeight="1" x14ac:dyDescent="0.3">
      <c r="B191" s="122"/>
      <c r="C191" s="107" t="s">
        <v>603</v>
      </c>
      <c r="D191" s="102"/>
      <c r="E191" s="102"/>
      <c r="F191" s="121" t="s">
        <v>514</v>
      </c>
      <c r="G191" s="102"/>
      <c r="H191" s="102" t="s">
        <v>604</v>
      </c>
      <c r="I191" s="102" t="s">
        <v>542</v>
      </c>
      <c r="J191" s="102"/>
      <c r="K191" s="143"/>
    </row>
    <row r="192" spans="2:11" ht="15" customHeight="1" x14ac:dyDescent="0.3">
      <c r="B192" s="149"/>
      <c r="C192" s="157"/>
      <c r="D192" s="131"/>
      <c r="E192" s="131"/>
      <c r="F192" s="131"/>
      <c r="G192" s="131"/>
      <c r="H192" s="131"/>
      <c r="I192" s="131"/>
      <c r="J192" s="131"/>
      <c r="K192" s="150"/>
    </row>
    <row r="193" spans="2:11" ht="18.75" customHeight="1" x14ac:dyDescent="0.3">
      <c r="B193" s="98"/>
      <c r="C193" s="102"/>
      <c r="D193" s="102"/>
      <c r="E193" s="102"/>
      <c r="F193" s="121"/>
      <c r="G193" s="102"/>
      <c r="H193" s="102"/>
      <c r="I193" s="102"/>
      <c r="J193" s="102"/>
      <c r="K193" s="98"/>
    </row>
    <row r="194" spans="2:11" ht="18.75" customHeight="1" x14ac:dyDescent="0.3">
      <c r="B194" s="98"/>
      <c r="C194" s="102"/>
      <c r="D194" s="102"/>
      <c r="E194" s="102"/>
      <c r="F194" s="121"/>
      <c r="G194" s="102"/>
      <c r="H194" s="102"/>
      <c r="I194" s="102"/>
      <c r="J194" s="102"/>
      <c r="K194" s="98"/>
    </row>
    <row r="195" spans="2:11" ht="18.75" customHeight="1" x14ac:dyDescent="0.3"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</row>
    <row r="196" spans="2:11" x14ac:dyDescent="0.3">
      <c r="B196" s="90"/>
      <c r="C196" s="91"/>
      <c r="D196" s="91"/>
      <c r="E196" s="91"/>
      <c r="F196" s="91"/>
      <c r="G196" s="91"/>
      <c r="H196" s="91"/>
      <c r="I196" s="91"/>
      <c r="J196" s="91"/>
      <c r="K196" s="92"/>
    </row>
    <row r="197" spans="2:11" ht="21" x14ac:dyDescent="0.3">
      <c r="B197" s="93"/>
      <c r="C197" s="202" t="s">
        <v>605</v>
      </c>
      <c r="D197" s="202"/>
      <c r="E197" s="202"/>
      <c r="F197" s="202"/>
      <c r="G197" s="202"/>
      <c r="H197" s="202"/>
      <c r="I197" s="202"/>
      <c r="J197" s="202"/>
      <c r="K197" s="94"/>
    </row>
    <row r="198" spans="2:11" ht="25.5" customHeight="1" x14ac:dyDescent="0.3">
      <c r="B198" s="93"/>
      <c r="C198" s="158" t="s">
        <v>606</v>
      </c>
      <c r="D198" s="158"/>
      <c r="E198" s="158"/>
      <c r="F198" s="158" t="s">
        <v>607</v>
      </c>
      <c r="G198" s="159"/>
      <c r="H198" s="208" t="s">
        <v>608</v>
      </c>
      <c r="I198" s="208"/>
      <c r="J198" s="208"/>
      <c r="K198" s="94"/>
    </row>
    <row r="199" spans="2:11" ht="5.25" customHeight="1" x14ac:dyDescent="0.3">
      <c r="B199" s="122"/>
      <c r="C199" s="119"/>
      <c r="D199" s="119"/>
      <c r="E199" s="119"/>
      <c r="F199" s="119"/>
      <c r="G199" s="102"/>
      <c r="H199" s="119"/>
      <c r="I199" s="119"/>
      <c r="J199" s="119"/>
      <c r="K199" s="143"/>
    </row>
    <row r="200" spans="2:11" ht="15" customHeight="1" x14ac:dyDescent="0.3">
      <c r="B200" s="122"/>
      <c r="C200" s="102" t="s">
        <v>598</v>
      </c>
      <c r="D200" s="102"/>
      <c r="E200" s="102"/>
      <c r="F200" s="121" t="s">
        <v>41</v>
      </c>
      <c r="G200" s="102"/>
      <c r="H200" s="205" t="s">
        <v>609</v>
      </c>
      <c r="I200" s="205"/>
      <c r="J200" s="205"/>
      <c r="K200" s="143"/>
    </row>
    <row r="201" spans="2:11" ht="15" customHeight="1" x14ac:dyDescent="0.3">
      <c r="B201" s="122"/>
      <c r="C201" s="128"/>
      <c r="D201" s="102"/>
      <c r="E201" s="102"/>
      <c r="F201" s="121" t="s">
        <v>42</v>
      </c>
      <c r="G201" s="102"/>
      <c r="H201" s="205" t="s">
        <v>610</v>
      </c>
      <c r="I201" s="205"/>
      <c r="J201" s="205"/>
      <c r="K201" s="143"/>
    </row>
    <row r="202" spans="2:11" ht="15" customHeight="1" x14ac:dyDescent="0.3">
      <c r="B202" s="122"/>
      <c r="C202" s="128"/>
      <c r="D202" s="102"/>
      <c r="E202" s="102"/>
      <c r="F202" s="121" t="s">
        <v>45</v>
      </c>
      <c r="G202" s="102"/>
      <c r="H202" s="205" t="s">
        <v>611</v>
      </c>
      <c r="I202" s="205"/>
      <c r="J202" s="205"/>
      <c r="K202" s="143"/>
    </row>
    <row r="203" spans="2:11" ht="15" customHeight="1" x14ac:dyDescent="0.3">
      <c r="B203" s="122"/>
      <c r="C203" s="102"/>
      <c r="D203" s="102"/>
      <c r="E203" s="102"/>
      <c r="F203" s="121" t="s">
        <v>43</v>
      </c>
      <c r="G203" s="102"/>
      <c r="H203" s="205" t="s">
        <v>612</v>
      </c>
      <c r="I203" s="205"/>
      <c r="J203" s="205"/>
      <c r="K203" s="143"/>
    </row>
    <row r="204" spans="2:11" ht="15" customHeight="1" x14ac:dyDescent="0.3">
      <c r="B204" s="122"/>
      <c r="C204" s="102"/>
      <c r="D204" s="102"/>
      <c r="E204" s="102"/>
      <c r="F204" s="121" t="s">
        <v>44</v>
      </c>
      <c r="G204" s="102"/>
      <c r="H204" s="205" t="s">
        <v>613</v>
      </c>
      <c r="I204" s="205"/>
      <c r="J204" s="205"/>
      <c r="K204" s="143"/>
    </row>
    <row r="205" spans="2:11" ht="15" customHeight="1" x14ac:dyDescent="0.3">
      <c r="B205" s="122"/>
      <c r="C205" s="102"/>
      <c r="D205" s="102"/>
      <c r="E205" s="102"/>
      <c r="F205" s="121"/>
      <c r="G205" s="102"/>
      <c r="H205" s="102"/>
      <c r="I205" s="102"/>
      <c r="J205" s="102"/>
      <c r="K205" s="143"/>
    </row>
    <row r="206" spans="2:11" ht="15" customHeight="1" x14ac:dyDescent="0.3">
      <c r="B206" s="122"/>
      <c r="C206" s="102" t="s">
        <v>554</v>
      </c>
      <c r="D206" s="102"/>
      <c r="E206" s="102"/>
      <c r="F206" s="121" t="s">
        <v>76</v>
      </c>
      <c r="G206" s="102"/>
      <c r="H206" s="205" t="s">
        <v>614</v>
      </c>
      <c r="I206" s="205"/>
      <c r="J206" s="205"/>
      <c r="K206" s="143"/>
    </row>
    <row r="207" spans="2:11" ht="15" customHeight="1" x14ac:dyDescent="0.3">
      <c r="B207" s="122"/>
      <c r="C207" s="128"/>
      <c r="D207" s="102"/>
      <c r="E207" s="102"/>
      <c r="F207" s="121" t="s">
        <v>451</v>
      </c>
      <c r="G207" s="102"/>
      <c r="H207" s="205" t="s">
        <v>452</v>
      </c>
      <c r="I207" s="205"/>
      <c r="J207" s="205"/>
      <c r="K207" s="143"/>
    </row>
    <row r="208" spans="2:11" ht="15" customHeight="1" x14ac:dyDescent="0.3">
      <c r="B208" s="122"/>
      <c r="C208" s="102"/>
      <c r="D208" s="102"/>
      <c r="E208" s="102"/>
      <c r="F208" s="121" t="s">
        <v>449</v>
      </c>
      <c r="G208" s="102"/>
      <c r="H208" s="205" t="s">
        <v>615</v>
      </c>
      <c r="I208" s="205"/>
      <c r="J208" s="205"/>
      <c r="K208" s="143"/>
    </row>
    <row r="209" spans="2:11" ht="15" customHeight="1" x14ac:dyDescent="0.3">
      <c r="B209" s="160"/>
      <c r="C209" s="128"/>
      <c r="D209" s="128"/>
      <c r="E209" s="128"/>
      <c r="F209" s="121" t="s">
        <v>453</v>
      </c>
      <c r="G209" s="107"/>
      <c r="H209" s="209" t="s">
        <v>454</v>
      </c>
      <c r="I209" s="209"/>
      <c r="J209" s="209"/>
      <c r="K209" s="161"/>
    </row>
    <row r="210" spans="2:11" ht="15" customHeight="1" x14ac:dyDescent="0.3">
      <c r="B210" s="160"/>
      <c r="C210" s="128"/>
      <c r="D210" s="128"/>
      <c r="E210" s="128"/>
      <c r="F210" s="121" t="s">
        <v>455</v>
      </c>
      <c r="G210" s="107"/>
      <c r="H210" s="209" t="s">
        <v>436</v>
      </c>
      <c r="I210" s="209"/>
      <c r="J210" s="209"/>
      <c r="K210" s="161"/>
    </row>
    <row r="211" spans="2:11" ht="15" customHeight="1" x14ac:dyDescent="0.3">
      <c r="B211" s="160"/>
      <c r="C211" s="128"/>
      <c r="D211" s="128"/>
      <c r="E211" s="128"/>
      <c r="F211" s="162"/>
      <c r="G211" s="107"/>
      <c r="H211" s="163"/>
      <c r="I211" s="163"/>
      <c r="J211" s="163"/>
      <c r="K211" s="161"/>
    </row>
    <row r="212" spans="2:11" ht="15" customHeight="1" x14ac:dyDescent="0.3">
      <c r="B212" s="160"/>
      <c r="C212" s="102" t="s">
        <v>578</v>
      </c>
      <c r="D212" s="128"/>
      <c r="E212" s="128"/>
      <c r="F212" s="121">
        <v>1</v>
      </c>
      <c r="G212" s="107"/>
      <c r="H212" s="209" t="s">
        <v>616</v>
      </c>
      <c r="I212" s="209"/>
      <c r="J212" s="209"/>
      <c r="K212" s="161"/>
    </row>
    <row r="213" spans="2:11" ht="15" customHeight="1" x14ac:dyDescent="0.3">
      <c r="B213" s="160"/>
      <c r="C213" s="128"/>
      <c r="D213" s="128"/>
      <c r="E213" s="128"/>
      <c r="F213" s="121">
        <v>2</v>
      </c>
      <c r="G213" s="107"/>
      <c r="H213" s="209" t="s">
        <v>617</v>
      </c>
      <c r="I213" s="209"/>
      <c r="J213" s="209"/>
      <c r="K213" s="161"/>
    </row>
    <row r="214" spans="2:11" ht="15" customHeight="1" x14ac:dyDescent="0.3">
      <c r="B214" s="160"/>
      <c r="C214" s="128"/>
      <c r="D214" s="128"/>
      <c r="E214" s="128"/>
      <c r="F214" s="121">
        <v>3</v>
      </c>
      <c r="G214" s="107"/>
      <c r="H214" s="209" t="s">
        <v>618</v>
      </c>
      <c r="I214" s="209"/>
      <c r="J214" s="209"/>
      <c r="K214" s="161"/>
    </row>
    <row r="215" spans="2:11" ht="15" customHeight="1" x14ac:dyDescent="0.3">
      <c r="B215" s="160"/>
      <c r="C215" s="128"/>
      <c r="D215" s="128"/>
      <c r="E215" s="128"/>
      <c r="F215" s="121">
        <v>4</v>
      </c>
      <c r="G215" s="107"/>
      <c r="H215" s="209" t="s">
        <v>619</v>
      </c>
      <c r="I215" s="209"/>
      <c r="J215" s="209"/>
      <c r="K215" s="161"/>
    </row>
    <row r="216" spans="2:11" ht="12.75" customHeight="1" x14ac:dyDescent="0.3">
      <c r="B216" s="164"/>
      <c r="C216" s="165"/>
      <c r="D216" s="165"/>
      <c r="E216" s="165"/>
      <c r="F216" s="165"/>
      <c r="G216" s="165"/>
      <c r="H216" s="165"/>
      <c r="I216" s="165"/>
      <c r="J216" s="165"/>
      <c r="K216" s="166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1 - Oplocení a stínící kc...</vt:lpstr>
      <vt:lpstr>3 - Zahradní domek</vt:lpstr>
      <vt:lpstr>4 - Vedlejší náklady</vt:lpstr>
      <vt:lpstr>Pokyny pro vyplnění</vt:lpstr>
      <vt:lpstr>'1 - Oplocení a stínící kc...'!Názvy_tisku</vt:lpstr>
      <vt:lpstr>'3 - Zahradní domek'!Názvy_tisku</vt:lpstr>
      <vt:lpstr>'4 - Vedlejší náklady'!Názvy_tisku</vt:lpstr>
      <vt:lpstr>'Rekapitulace stavby'!Názvy_tisku</vt:lpstr>
      <vt:lpstr>'1 - Oplocení a stínící kc...'!Oblast_tisku</vt:lpstr>
      <vt:lpstr>'3 - Zahradní domek'!Oblast_tisku</vt:lpstr>
      <vt:lpstr>'4 - Vedlejší náklady'!Oblast_tisku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dgluzova</cp:lastModifiedBy>
  <dcterms:created xsi:type="dcterms:W3CDTF">2017-09-03T17:19:30Z</dcterms:created>
  <dcterms:modified xsi:type="dcterms:W3CDTF">2018-06-29T10:08:18Z</dcterms:modified>
</cp:coreProperties>
</file>